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840" activeTab="0"/>
  </bookViews>
  <sheets>
    <sheet name="Crop Budget" sheetId="1" r:id="rId1"/>
  </sheets>
  <definedNames>
    <definedName name="__123Graph_A" hidden="1">'Crop Budget'!#REF!</definedName>
    <definedName name="__123Graph_ACurrent" hidden="1">'Crop Budget'!#REF!</definedName>
    <definedName name="__123Graph_B" hidden="1">'Crop Budget'!#REF!</definedName>
    <definedName name="__123Graph_BCurrent" hidden="1">'Crop Budget'!#REF!</definedName>
    <definedName name="__123Graph_CCurrent" hidden="1">'Crop Budget'!#REF!</definedName>
    <definedName name="__123Graph_D" hidden="1">'Crop Budget'!#REF!</definedName>
    <definedName name="__123Graph_DCurrent" hidden="1">'Crop Budget'!#REF!</definedName>
    <definedName name="__123Graph_E" hidden="1">'Crop Budget'!#REF!</definedName>
    <definedName name="__123Graph_ECurrent" hidden="1">'Crop Budget'!#REF!</definedName>
    <definedName name="__123Graph_F" hidden="1">'Crop Budget'!#REF!</definedName>
    <definedName name="ceffesce">'Crop Budget'!#REF!</definedName>
    <definedName name="CHEMFALO">'Crop Budget'!#REF!</definedName>
    <definedName name="DALF">'Crop Budget'!#REF!</definedName>
    <definedName name="FCWW">'Crop Budget'!#REF!</definedName>
    <definedName name="ffesce">'Crop Budget'!#REF!</definedName>
    <definedName name="gswheat">'Crop Budget'!#REF!</definedName>
    <definedName name="gwwheat">'Crop Budget'!#REF!</definedName>
    <definedName name="meefesce">'Crop Budget'!#REF!</definedName>
    <definedName name="PAST">'Crop Budget'!#REF!</definedName>
    <definedName name="results">'Crop Budget'!#REF!</definedName>
    <definedName name="SCWW">'Crop Budget'!#REF!</definedName>
    <definedName name="SFFC">'Crop Budget'!#REF!</definedName>
    <definedName name="SFWW">'Crop Budget'!#REF!</definedName>
    <definedName name="SGSC">'Crop Budget'!#REF!</definedName>
    <definedName name="SGSF">'Crop Budget'!#REF!</definedName>
    <definedName name="SGSG">'Crop Budget'!#REF!</definedName>
    <definedName name="SGWW">'Crop Budget'!#REF!</definedName>
    <definedName name="wclover">'Crop Budget'!#REF!</definedName>
    <definedName name="wewclovr">'Crop Budget'!#REF!</definedName>
    <definedName name="WHEAT">'Crop Budget'!#REF!</definedName>
    <definedName name="wmeadowf">'Crop Budget'!#REF!</definedName>
    <definedName name="WWSC">'Crop Budget'!#REF!</definedName>
    <definedName name="WWSF">'Crop Budget'!#REF!</definedName>
    <definedName name="WWSG">'Crop Budget'!#REF!</definedName>
    <definedName name="WWWW">'Crop Budget'!#REF!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<sst xmlns="http://schemas.openxmlformats.org/spreadsheetml/2006/main" count="548" uniqueCount="150">
  <si>
    <t xml:space="preserve"> </t>
  </si>
  <si>
    <t>Fuel</t>
  </si>
  <si>
    <t>PTO HP</t>
  </si>
  <si>
    <t>Total</t>
  </si>
  <si>
    <t>Tractor</t>
  </si>
  <si>
    <t>Labor</t>
  </si>
  <si>
    <t>(Mkt Val)</t>
  </si>
  <si>
    <t>Field</t>
  </si>
  <si>
    <t>Ownership</t>
  </si>
  <si>
    <t>Remaining</t>
  </si>
  <si>
    <t>Average</t>
  </si>
  <si>
    <t>Repair</t>
  </si>
  <si>
    <t>Multiplier</t>
  </si>
  <si>
    <t>To Pull</t>
  </si>
  <si>
    <t>Stright Line</t>
  </si>
  <si>
    <t>Property</t>
  </si>
  <si>
    <t>Interest</t>
  </si>
  <si>
    <t>Fixed</t>
  </si>
  <si>
    <t>Fuel &amp; Lub.</t>
  </si>
  <si>
    <t>(Factors)</t>
  </si>
  <si>
    <t>Variable</t>
  </si>
  <si>
    <t>Purchase</t>
  </si>
  <si>
    <t>List</t>
  </si>
  <si>
    <t>Max PTO</t>
  </si>
  <si>
    <t>Annual</t>
  </si>
  <si>
    <t>Speed</t>
  </si>
  <si>
    <t>Width</t>
  </si>
  <si>
    <t>Salvage</t>
  </si>
  <si>
    <t>Useful</t>
  </si>
  <si>
    <t>Period</t>
  </si>
  <si>
    <t>Farm Value</t>
  </si>
  <si>
    <t>Machinery</t>
  </si>
  <si>
    <t>Housing</t>
  </si>
  <si>
    <t>Insurance</t>
  </si>
  <si>
    <t>Factor</t>
  </si>
  <si>
    <t>1.00=Gas</t>
  </si>
  <si>
    <t>Implement</t>
  </si>
  <si>
    <t>Hours per</t>
  </si>
  <si>
    <t>Taxes</t>
  </si>
  <si>
    <t>Costs</t>
  </si>
  <si>
    <t>Repair &amp;</t>
  </si>
  <si>
    <t>(Lub Factor)</t>
  </si>
  <si>
    <t>Description</t>
  </si>
  <si>
    <t>Use</t>
  </si>
  <si>
    <t>(mph)</t>
  </si>
  <si>
    <t>(Feet)</t>
  </si>
  <si>
    <t>Value</t>
  </si>
  <si>
    <t>Life (Hrs)</t>
  </si>
  <si>
    <t>Life (Yrs)</t>
  </si>
  <si>
    <t>(Yrs)</t>
  </si>
  <si>
    <t>Factor (RFV)</t>
  </si>
  <si>
    <t>Investment</t>
  </si>
  <si>
    <t>(RF1)</t>
  </si>
  <si>
    <t>(RF2)</t>
  </si>
  <si>
    <t>.73=Diesel</t>
  </si>
  <si>
    <t>(See Max PTO)</t>
  </si>
  <si>
    <t>Price</t>
  </si>
  <si>
    <t>Acre</t>
  </si>
  <si>
    <t>Depreciation</t>
  </si>
  <si>
    <t>($/Ac/Yr)</t>
  </si>
  <si>
    <t>Maintenance</t>
  </si>
  <si>
    <t>150-HP Wheel Tractor</t>
  </si>
  <si>
    <t>Spray Tank &amp; Boom</t>
  </si>
  <si>
    <t>Spray Buggy</t>
  </si>
  <si>
    <t>Water Tank</t>
  </si>
  <si>
    <t>Spreader (Slug Bait)</t>
  </si>
  <si>
    <t>Spreader (Fertilizer)</t>
  </si>
  <si>
    <t>Offset Disk</t>
  </si>
  <si>
    <t>90-HP Wheel Tractor</t>
  </si>
  <si>
    <t>Drill</t>
  </si>
  <si>
    <t>Field Cultivator</t>
  </si>
  <si>
    <t>Cultipacker</t>
  </si>
  <si>
    <t>Fail</t>
  </si>
  <si>
    <t>Fail Chopper</t>
  </si>
  <si>
    <t>Chisel  Plow</t>
  </si>
  <si>
    <t>Mold-Board Plow</t>
  </si>
  <si>
    <t>V-Ripper</t>
  </si>
  <si>
    <t>Roller</t>
  </si>
  <si>
    <t>Dixon Harrow</t>
  </si>
  <si>
    <t>Roller Harrow</t>
  </si>
  <si>
    <t>Chain Harrow</t>
  </si>
  <si>
    <t>Spike Tooth Harrow</t>
  </si>
  <si>
    <t>Swather</t>
  </si>
  <si>
    <t>Combine</t>
  </si>
  <si>
    <t>Farm Truck</t>
  </si>
  <si>
    <t>2 Ton</t>
  </si>
  <si>
    <t>Pickup</t>
  </si>
  <si>
    <t>4WD</t>
  </si>
  <si>
    <t>Passes</t>
  </si>
  <si>
    <t>Over Field</t>
  </si>
  <si>
    <t>Rate</t>
  </si>
  <si>
    <t>N/A</t>
  </si>
  <si>
    <t xml:space="preserve">       N/A  </t>
  </si>
  <si>
    <t>Farm Identification:</t>
  </si>
  <si>
    <t>Brian Farms</t>
  </si>
  <si>
    <t xml:space="preserve">   tillage to direct seeding.  Coventional tillage is the typical field operations used before changing to direct seeding.</t>
  </si>
  <si>
    <t xml:space="preserve">   If a tillage operation is used only 1 in 3 crop production years, passes over the field is .33 (1/3).  If necessary, add </t>
  </si>
  <si>
    <t>Complete Worksheet for Entire Crop Rotation</t>
  </si>
  <si>
    <t xml:space="preserve">  This data will be used to estimate the change in production costs (machinery, labor, inputs) from conventional</t>
  </si>
  <si>
    <t xml:space="preserve">   machinery or inputs not found on the list.  If machinery is not used, passes over the field is 0.  Complete the form</t>
  </si>
  <si>
    <t xml:space="preserve">    Nitrogen</t>
  </si>
  <si>
    <t xml:space="preserve">    Potassium</t>
  </si>
  <si>
    <t xml:space="preserve">    Phosphorus</t>
  </si>
  <si>
    <t xml:space="preserve">    Sulfur</t>
  </si>
  <si>
    <t xml:space="preserve">    Other</t>
  </si>
  <si>
    <t>Winter Wheat</t>
  </si>
  <si>
    <t>Spring Barley</t>
  </si>
  <si>
    <t xml:space="preserve">    Custom</t>
  </si>
  <si>
    <t>Cropland Acres:</t>
  </si>
  <si>
    <t>Average Rainfall:</t>
  </si>
  <si>
    <t>Horsepower</t>
  </si>
  <si>
    <t>Efficiency</t>
  </si>
  <si>
    <t>Columbia Basin, Oregon</t>
  </si>
  <si>
    <t>Rod Weed</t>
  </si>
  <si>
    <t>Aerial Spray</t>
  </si>
  <si>
    <t>Disk</t>
  </si>
  <si>
    <t xml:space="preserve">    Round-Up</t>
  </si>
  <si>
    <t xml:space="preserve">    Tordon</t>
  </si>
  <si>
    <t xml:space="preserve">    Etc</t>
  </si>
  <si>
    <t>Crop Rotation Cost Estimates</t>
  </si>
  <si>
    <t>Fertilize (Units, $/Unit)</t>
  </si>
  <si>
    <t>Herbicides (Units, $/Unit)</t>
  </si>
  <si>
    <t>Crop Yields (Units, $/Unit)</t>
  </si>
  <si>
    <t>DEFAULT DATA SET</t>
  </si>
  <si>
    <t>Conventional</t>
  </si>
  <si>
    <t>Direct Seed</t>
  </si>
  <si>
    <t xml:space="preserve">    Conventional:</t>
  </si>
  <si>
    <t xml:space="preserve">    Direct Seed:</t>
  </si>
  <si>
    <t>Winter Wheat/Summer Fallow</t>
  </si>
  <si>
    <t>WW/Sp Barley/Summer Fallow</t>
  </si>
  <si>
    <t>Years:</t>
  </si>
  <si>
    <t>Crop Rotation &amp; Years</t>
  </si>
  <si>
    <t>Data Used to Calculate Final Results</t>
  </si>
  <si>
    <t>Other</t>
  </si>
  <si>
    <t>Crop Returns:</t>
  </si>
  <si>
    <t>Net Income:</t>
  </si>
  <si>
    <t>Total Costs:</t>
  </si>
  <si>
    <t>Total Variable Costs:</t>
  </si>
  <si>
    <t>Total Fixed Costs:</t>
  </si>
  <si>
    <t>Tillage</t>
  </si>
  <si>
    <t>Seeding</t>
  </si>
  <si>
    <t>Direct</t>
  </si>
  <si>
    <t>*(Machinery Costs X Passes Over the Field ) /  Years in Rotation</t>
  </si>
  <si>
    <t xml:space="preserve">   for both the current (conventional) and direct seeding scenarios.  Edit the "blue" numbers, the "black" numbers</t>
  </si>
  <si>
    <t xml:space="preserve">  are calculated values.  Enter the number of passes over the field (for the entire rotation) in the Conventional or</t>
  </si>
  <si>
    <t xml:space="preserve">  Direct Seed column.</t>
  </si>
  <si>
    <t>Change in Costs ($/AcYr):</t>
  </si>
  <si>
    <t>Applications After Harvest and Before Seeding</t>
  </si>
  <si>
    <t>Applications from Seeding to Harvest</t>
  </si>
  <si>
    <t>DRAFT 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</si>
</sst>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_)"/>
    <numFmt numFmtId="167" formatCode="0.0_)"/>
    <numFmt numFmtId="168" formatCode=";;;"/>
    <numFmt numFmtId="169" formatCode="mmm\-yy_)"/>
    <numFmt numFmtId="170" formatCode="&quot;$&quot;#,##0.0000_);\(&quot;$&quot;#,##0.0000\)"/>
    <numFmt numFmtId="171" formatCode="dd\-mmm_)"/>
    <numFmt numFmtId="172" formatCode="0.00_)"/>
    <numFmt numFmtId="173" formatCode="0.000_)"/>
    <numFmt numFmtId="174" formatCode="#,##0.0_);\(#,##0.0\)"/>
    <numFmt numFmtId="175" formatCode="&quot;$&quot;#,##0.00"/>
  </numFmts>
  <fonts count="2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0"/>
    </font>
    <font>
      <b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name val="Courier"/>
      <family val="0"/>
    </font>
    <font>
      <u val="single"/>
      <sz val="8"/>
      <name val="Times New Roman"/>
      <family val="1"/>
    </font>
    <font>
      <u val="single"/>
      <sz val="10"/>
      <color indexed="12"/>
      <name val="Courier"/>
      <family val="0"/>
    </font>
    <font>
      <b/>
      <u val="single"/>
      <sz val="10"/>
      <name val="Times New Roman"/>
      <family val="0"/>
    </font>
    <font>
      <u val="single"/>
      <sz val="10"/>
      <color indexed="12"/>
      <name val="Times New Roman"/>
      <family val="1"/>
    </font>
    <font>
      <sz val="10"/>
      <color indexed="12"/>
      <name val="Courier"/>
      <family val="3"/>
    </font>
    <font>
      <b/>
      <sz val="18"/>
      <name val="Times New Roman"/>
      <family val="1"/>
    </font>
    <font>
      <b/>
      <u val="single"/>
      <sz val="10"/>
      <name val="Courier"/>
      <family val="3"/>
    </font>
    <font>
      <b/>
      <sz val="22"/>
      <name val="Times New Roman"/>
      <family val="1"/>
    </font>
    <font>
      <b/>
      <u val="single"/>
      <sz val="10"/>
      <color indexed="10"/>
      <name val="Courier"/>
      <family val="3"/>
    </font>
    <font>
      <b/>
      <sz val="10"/>
      <name val="Courier"/>
      <family val="0"/>
    </font>
    <font>
      <u val="single"/>
      <sz val="10"/>
      <color indexed="10"/>
      <name val="Courier"/>
      <family val="3"/>
    </font>
    <font>
      <b/>
      <i/>
      <sz val="8"/>
      <name val="Courier"/>
      <family val="3"/>
    </font>
    <font>
      <b/>
      <sz val="16"/>
      <name val="Times New Roman"/>
      <family val="1"/>
    </font>
    <font>
      <sz val="16"/>
      <name val="Courier"/>
      <family val="0"/>
    </font>
    <font>
      <b/>
      <i/>
      <sz val="20"/>
      <name val="Courier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3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0" xfId="0" applyNumberFormat="1" applyFont="1" applyAlignment="1" applyProtection="1" quotePrefix="1">
      <alignment horizontal="left"/>
      <protection locked="0"/>
    </xf>
    <xf numFmtId="164" fontId="6" fillId="0" borderId="0" xfId="0" applyNumberFormat="1" applyFont="1" applyAlignment="1" applyProtection="1">
      <alignment horizontal="left"/>
      <protection locked="0"/>
    </xf>
    <xf numFmtId="164" fontId="6" fillId="0" borderId="0" xfId="0" applyNumberFormat="1" applyFont="1" applyAlignment="1" applyProtection="1" quotePrefix="1">
      <alignment horizontal="right"/>
      <protection locked="0"/>
    </xf>
    <xf numFmtId="5" fontId="5" fillId="0" borderId="0" xfId="0" applyNumberFormat="1" applyFont="1" applyAlignment="1" applyProtection="1" quotePrefix="1">
      <alignment horizontal="right"/>
      <protection/>
    </xf>
    <xf numFmtId="164" fontId="6" fillId="0" borderId="0" xfId="0" applyFont="1" applyAlignment="1" applyProtection="1" quotePrefix="1">
      <alignment horizontal="right"/>
      <protection locked="0"/>
    </xf>
    <xf numFmtId="172" fontId="5" fillId="0" borderId="0" xfId="0" applyNumberFormat="1" applyFont="1" applyAlignment="1" applyProtection="1" quotePrefix="1">
      <alignment horizontal="right"/>
      <protection/>
    </xf>
    <xf numFmtId="167" fontId="6" fillId="0" borderId="0" xfId="0" applyNumberFormat="1" applyFont="1" applyAlignment="1" applyProtection="1" quotePrefix="1">
      <alignment horizontal="right"/>
      <protection locked="0"/>
    </xf>
    <xf numFmtId="172" fontId="6" fillId="0" borderId="0" xfId="0" applyNumberFormat="1" applyFont="1" applyAlignment="1" applyProtection="1" quotePrefix="1">
      <alignment horizontal="right"/>
      <protection locked="0"/>
    </xf>
    <xf numFmtId="164" fontId="9" fillId="0" borderId="0" xfId="0" applyFont="1" applyAlignment="1">
      <alignment horizontal="center"/>
    </xf>
    <xf numFmtId="164" fontId="5" fillId="0" borderId="0" xfId="0" applyFont="1" applyAlignment="1">
      <alignment horizontal="left"/>
    </xf>
    <xf numFmtId="164" fontId="6" fillId="0" borderId="0" xfId="0" applyFont="1" applyAlignment="1" applyProtection="1">
      <alignment horizontal="left"/>
      <protection locked="0"/>
    </xf>
    <xf numFmtId="164" fontId="9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Alignment="1" applyProtection="1" quotePrefix="1">
      <alignment horizontal="left"/>
      <protection/>
    </xf>
    <xf numFmtId="164" fontId="0" fillId="0" borderId="0" xfId="0" applyAlignment="1">
      <alignment horizontal="left"/>
    </xf>
    <xf numFmtId="164" fontId="5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5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164" fontId="10" fillId="0" borderId="0" xfId="0" applyFont="1" applyAlignment="1" quotePrefix="1">
      <alignment horizontal="right"/>
    </xf>
    <xf numFmtId="5" fontId="6" fillId="0" borderId="0" xfId="0" applyNumberFormat="1" applyFont="1" applyAlignment="1" applyProtection="1" quotePrefix="1">
      <alignment horizontal="right"/>
      <protection locked="0"/>
    </xf>
    <xf numFmtId="166" fontId="6" fillId="0" borderId="0" xfId="0" applyNumberFormat="1" applyFont="1" applyAlignment="1" applyProtection="1">
      <alignment horizontal="right"/>
      <protection locked="0"/>
    </xf>
    <xf numFmtId="164" fontId="5" fillId="0" borderId="0" xfId="0" applyNumberFormat="1" applyFont="1" applyAlignment="1" applyProtection="1" quotePrefix="1">
      <alignment horizontal="right"/>
      <protection/>
    </xf>
    <xf numFmtId="164" fontId="5" fillId="0" borderId="0" xfId="0" applyFont="1" applyAlignment="1" quotePrefix="1">
      <alignment horizontal="right"/>
    </xf>
    <xf numFmtId="164" fontId="7" fillId="0" borderId="0" xfId="0" applyFont="1" applyAlignment="1" quotePrefix="1">
      <alignment horizontal="right"/>
    </xf>
    <xf numFmtId="172" fontId="6" fillId="0" borderId="0" xfId="0" applyNumberFormat="1" applyFont="1" applyAlignment="1" applyProtection="1">
      <alignment horizontal="right"/>
      <protection locked="0"/>
    </xf>
    <xf numFmtId="164" fontId="9" fillId="0" borderId="0" xfId="0" applyFont="1" applyAlignment="1" quotePrefix="1">
      <alignment horizontal="right"/>
    </xf>
    <xf numFmtId="164" fontId="9" fillId="0" borderId="0" xfId="0" applyNumberFormat="1" applyFont="1" applyAlignment="1" applyProtection="1" quotePrefix="1">
      <alignment horizontal="right"/>
      <protection/>
    </xf>
    <xf numFmtId="164" fontId="11" fillId="0" borderId="0" xfId="0" applyFont="1" applyAlignment="1" quotePrefix="1">
      <alignment horizontal="right"/>
    </xf>
    <xf numFmtId="164" fontId="12" fillId="0" borderId="0" xfId="0" applyFont="1" applyAlignment="1" applyProtection="1">
      <alignment horizontal="right"/>
      <protection locked="0"/>
    </xf>
    <xf numFmtId="164" fontId="13" fillId="0" borderId="0" xfId="0" applyFont="1" applyAlignment="1" quotePrefix="1">
      <alignment horizontal="right"/>
    </xf>
    <xf numFmtId="164" fontId="14" fillId="0" borderId="0" xfId="0" applyFont="1" applyAlignment="1" applyProtection="1">
      <alignment horizontal="right"/>
      <protection locked="0"/>
    </xf>
    <xf numFmtId="7" fontId="14" fillId="0" borderId="0" xfId="0" applyNumberFormat="1" applyFont="1" applyAlignment="1" applyProtection="1">
      <alignment horizontal="right"/>
      <protection locked="0"/>
    </xf>
    <xf numFmtId="164" fontId="6" fillId="0" borderId="0" xfId="0" applyFont="1" applyAlignment="1" applyProtection="1">
      <alignment horizontal="right"/>
      <protection locked="0"/>
    </xf>
    <xf numFmtId="37" fontId="5" fillId="0" borderId="0" xfId="0" applyNumberFormat="1" applyFont="1" applyAlignment="1" applyProtection="1">
      <alignment horizontal="right"/>
      <protection/>
    </xf>
    <xf numFmtId="174" fontId="5" fillId="0" borderId="0" xfId="0" applyNumberFormat="1" applyFont="1" applyAlignment="1" applyProtection="1" quotePrefix="1">
      <alignment horizontal="right"/>
      <protection/>
    </xf>
    <xf numFmtId="174" fontId="5" fillId="0" borderId="0" xfId="0" applyNumberFormat="1" applyFont="1" applyAlignment="1" applyProtection="1">
      <alignment horizontal="right"/>
      <protection/>
    </xf>
    <xf numFmtId="164" fontId="6" fillId="0" borderId="0" xfId="0" applyFont="1" applyAlignment="1" applyProtection="1">
      <alignment horizontal="right"/>
      <protection locked="0"/>
    </xf>
    <xf numFmtId="173" fontId="6" fillId="0" borderId="0" xfId="0" applyNumberFormat="1" applyFont="1" applyAlignment="1" applyProtection="1" quotePrefix="1">
      <alignment horizontal="right"/>
      <protection locked="0"/>
    </xf>
    <xf numFmtId="173" fontId="6" fillId="0" borderId="0" xfId="0" applyNumberFormat="1" applyFont="1" applyAlignment="1" applyProtection="1" quotePrefix="1">
      <alignment horizontal="right"/>
      <protection locked="0"/>
    </xf>
    <xf numFmtId="167" fontId="6" fillId="0" borderId="0" xfId="0" applyNumberFormat="1" applyFont="1" applyAlignment="1" applyProtection="1" quotePrefix="1">
      <alignment horizontal="right"/>
      <protection locked="0"/>
    </xf>
    <xf numFmtId="166" fontId="6" fillId="0" borderId="0" xfId="0" applyNumberFormat="1" applyFont="1" applyAlignment="1" applyProtection="1" quotePrefix="1">
      <alignment horizontal="right"/>
      <protection locked="0"/>
    </xf>
    <xf numFmtId="7" fontId="5" fillId="0" borderId="0" xfId="0" applyNumberFormat="1" applyFont="1" applyAlignment="1" applyProtection="1">
      <alignment horizontal="right"/>
      <protection/>
    </xf>
    <xf numFmtId="173" fontId="6" fillId="0" borderId="0" xfId="0" applyNumberFormat="1" applyFont="1" applyAlignment="1" applyProtection="1">
      <alignment horizontal="right"/>
      <protection locked="0"/>
    </xf>
    <xf numFmtId="167" fontId="6" fillId="0" borderId="0" xfId="0" applyNumberFormat="1" applyFont="1" applyAlignment="1" applyProtection="1">
      <alignment horizontal="right"/>
      <protection locked="0"/>
    </xf>
    <xf numFmtId="174" fontId="6" fillId="0" borderId="0" xfId="0" applyNumberFormat="1" applyFont="1" applyAlignment="1" applyProtection="1" quotePrefix="1">
      <alignment horizontal="right"/>
      <protection locked="0"/>
    </xf>
    <xf numFmtId="174" fontId="6" fillId="0" borderId="0" xfId="0" applyNumberFormat="1" applyFont="1" applyAlignment="1" applyProtection="1">
      <alignment horizontal="right"/>
      <protection locked="0"/>
    </xf>
    <xf numFmtId="5" fontId="5" fillId="0" borderId="0" xfId="0" applyNumberFormat="1" applyFont="1" applyAlignment="1" applyProtection="1">
      <alignment horizontal="right"/>
      <protection/>
    </xf>
    <xf numFmtId="173" fontId="6" fillId="0" borderId="0" xfId="0" applyNumberFormat="1" applyFont="1" applyAlignment="1" applyProtection="1">
      <alignment horizontal="right"/>
      <protection locked="0"/>
    </xf>
    <xf numFmtId="167" fontId="6" fillId="0" borderId="0" xfId="0" applyNumberFormat="1" applyFont="1" applyAlignment="1" applyProtection="1">
      <alignment horizontal="right"/>
      <protection locked="0"/>
    </xf>
    <xf numFmtId="174" fontId="6" fillId="0" borderId="0" xfId="0" applyNumberFormat="1" applyFont="1" applyAlignment="1" applyProtection="1">
      <alignment horizontal="right"/>
      <protection locked="0"/>
    </xf>
    <xf numFmtId="164" fontId="5" fillId="0" borderId="0" xfId="0" applyFont="1" applyAlignment="1" applyProtection="1">
      <alignment horizontal="right"/>
      <protection/>
    </xf>
    <xf numFmtId="174" fontId="5" fillId="0" borderId="0" xfId="0" applyNumberFormat="1" applyFont="1" applyAlignment="1">
      <alignment horizontal="right"/>
    </xf>
    <xf numFmtId="164" fontId="7" fillId="0" borderId="0" xfId="0" applyFont="1" applyAlignment="1">
      <alignment horizontal="left"/>
    </xf>
    <xf numFmtId="164" fontId="13" fillId="0" borderId="0" xfId="0" applyFont="1" applyAlignment="1">
      <alignment horizontal="left"/>
    </xf>
    <xf numFmtId="7" fontId="5" fillId="0" borderId="0" xfId="0" applyNumberFormat="1" applyFont="1" applyAlignment="1" applyProtection="1" quotePrefix="1">
      <alignment horizontal="left"/>
      <protection/>
    </xf>
    <xf numFmtId="37" fontId="6" fillId="0" borderId="0" xfId="0" applyNumberFormat="1" applyFont="1" applyAlignment="1" applyProtection="1">
      <alignment horizontal="left"/>
      <protection locked="0"/>
    </xf>
    <xf numFmtId="165" fontId="5" fillId="0" borderId="0" xfId="0" applyNumberFormat="1" applyFont="1" applyAlignment="1" applyProtection="1" quotePrefix="1">
      <alignment horizontal="left"/>
      <protection/>
    </xf>
    <xf numFmtId="164" fontId="15" fillId="0" borderId="0" xfId="0" applyFont="1" applyAlignment="1">
      <alignment/>
    </xf>
    <xf numFmtId="7" fontId="9" fillId="0" borderId="0" xfId="0" applyNumberFormat="1" applyFont="1" applyAlignment="1" applyProtection="1">
      <alignment horizontal="right"/>
      <protection/>
    </xf>
    <xf numFmtId="164" fontId="5" fillId="0" borderId="0" xfId="0" applyFont="1" applyAlignment="1" applyProtection="1" quotePrefix="1">
      <alignment horizontal="right"/>
      <protection locked="0"/>
    </xf>
    <xf numFmtId="172" fontId="5" fillId="0" borderId="0" xfId="0" applyNumberFormat="1" applyFont="1" applyAlignment="1" applyProtection="1" quotePrefix="1">
      <alignment horizontal="right"/>
      <protection locked="0"/>
    </xf>
    <xf numFmtId="167" fontId="5" fillId="0" borderId="0" xfId="0" applyNumberFormat="1" applyFont="1" applyAlignment="1" applyProtection="1" quotePrefix="1">
      <alignment horizontal="right"/>
      <protection locked="0"/>
    </xf>
    <xf numFmtId="164" fontId="5" fillId="0" borderId="0" xfId="0" applyNumberFormat="1" applyFont="1" applyAlignment="1" applyProtection="1" quotePrefix="1">
      <alignment horizontal="right"/>
      <protection locked="0"/>
    </xf>
    <xf numFmtId="164" fontId="5" fillId="0" borderId="0" xfId="0" applyNumberFormat="1" applyFont="1" applyAlignment="1" applyProtection="1">
      <alignment horizontal="left"/>
      <protection/>
    </xf>
    <xf numFmtId="164" fontId="15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quotePrefix="1">
      <alignment horizontal="left"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6" fillId="0" borderId="0" xfId="0" applyNumberFormat="1" applyFont="1" applyAlignment="1" applyProtection="1" quotePrefix="1">
      <alignment horizontal="left"/>
      <protection/>
    </xf>
    <xf numFmtId="164" fontId="10" fillId="0" borderId="0" xfId="0" applyFont="1" applyAlignment="1">
      <alignment horizontal="right"/>
    </xf>
    <xf numFmtId="164" fontId="15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75" fontId="6" fillId="0" borderId="0" xfId="0" applyNumberFormat="1" applyFont="1" applyAlignment="1" applyProtection="1" quotePrefix="1">
      <alignment horizontal="right"/>
      <protection/>
    </xf>
    <xf numFmtId="175" fontId="15" fillId="0" borderId="0" xfId="0" applyNumberFormat="1" applyFont="1" applyAlignment="1">
      <alignment horizontal="right"/>
    </xf>
    <xf numFmtId="175" fontId="0" fillId="0" borderId="0" xfId="0" applyNumberFormat="1" applyAlignment="1">
      <alignment horizontal="right"/>
    </xf>
    <xf numFmtId="175" fontId="10" fillId="0" borderId="0" xfId="0" applyNumberFormat="1" applyFont="1" applyAlignment="1">
      <alignment horizontal="right"/>
    </xf>
    <xf numFmtId="175" fontId="15" fillId="0" borderId="0" xfId="0" applyNumberFormat="1" applyFont="1" applyAlignment="1">
      <alignment horizontal="right"/>
    </xf>
    <xf numFmtId="175" fontId="5" fillId="0" borderId="0" xfId="0" applyNumberFormat="1" applyFont="1" applyAlignment="1">
      <alignment horizontal="right"/>
    </xf>
    <xf numFmtId="164" fontId="17" fillId="0" borderId="0" xfId="0" applyFont="1" applyAlignment="1">
      <alignment/>
    </xf>
    <xf numFmtId="164" fontId="8" fillId="0" borderId="0" xfId="0" applyNumberFormat="1" applyFont="1" applyAlignment="1" applyProtection="1" quotePrefix="1">
      <alignment horizontal="left"/>
      <protection/>
    </xf>
    <xf numFmtId="164" fontId="18" fillId="0" borderId="0" xfId="0" applyNumberFormat="1" applyFont="1" applyAlignment="1" applyProtection="1" quotePrefix="1">
      <alignment horizontal="left"/>
      <protection/>
    </xf>
    <xf numFmtId="164" fontId="17" fillId="0" borderId="0" xfId="0" applyFont="1" applyAlignment="1" quotePrefix="1">
      <alignment horizontal="left"/>
    </xf>
    <xf numFmtId="164" fontId="5" fillId="0" borderId="0" xfId="0" applyNumberFormat="1" applyFont="1" applyAlignment="1" applyProtection="1">
      <alignment horizontal="left"/>
      <protection locked="0"/>
    </xf>
    <xf numFmtId="164" fontId="15" fillId="0" borderId="0" xfId="0" applyFont="1" applyAlignment="1" quotePrefix="1">
      <alignment horizontal="left"/>
    </xf>
    <xf numFmtId="164" fontId="19" fillId="0" borderId="0" xfId="0" applyFont="1" applyAlignment="1">
      <alignment horizontal="left"/>
    </xf>
    <xf numFmtId="164" fontId="15" fillId="0" borderId="0" xfId="0" applyFont="1" applyAlignment="1">
      <alignment horizontal="center"/>
    </xf>
    <xf numFmtId="164" fontId="9" fillId="0" borderId="0" xfId="0" applyNumberFormat="1" applyFont="1" applyAlignment="1" applyProtection="1" quotePrefix="1">
      <alignment horizontal="left"/>
      <protection locked="0"/>
    </xf>
    <xf numFmtId="164" fontId="7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Alignment="1" quotePrefix="1">
      <alignment horizontal="left"/>
    </xf>
    <xf numFmtId="175" fontId="5" fillId="0" borderId="0" xfId="0" applyNumberFormat="1" applyFont="1" applyAlignment="1">
      <alignment/>
    </xf>
    <xf numFmtId="164" fontId="21" fillId="0" borderId="0" xfId="0" applyFont="1" applyAlignment="1" quotePrefix="1">
      <alignment horizontal="left"/>
    </xf>
    <xf numFmtId="175" fontId="5" fillId="0" borderId="0" xfId="0" applyNumberFormat="1" applyFont="1" applyAlignment="1" quotePrefix="1">
      <alignment horizontal="right"/>
    </xf>
    <xf numFmtId="175" fontId="5" fillId="0" borderId="0" xfId="0" applyNumberFormat="1" applyFont="1" applyAlignment="1" applyProtection="1">
      <alignment horizontal="right"/>
      <protection/>
    </xf>
    <xf numFmtId="175" fontId="13" fillId="0" borderId="0" xfId="0" applyNumberFormat="1" applyFont="1" applyAlignment="1" quotePrefix="1">
      <alignment horizontal="right"/>
    </xf>
    <xf numFmtId="164" fontId="21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5" fillId="0" borderId="0" xfId="0" applyFont="1" applyBorder="1" applyAlignment="1">
      <alignment/>
    </xf>
    <xf numFmtId="164" fontId="5" fillId="0" borderId="1" xfId="0" applyFont="1" applyBorder="1" applyAlignment="1">
      <alignment/>
    </xf>
    <xf numFmtId="164" fontId="7" fillId="0" borderId="0" xfId="0" applyFont="1" applyBorder="1" applyAlignment="1" quotePrefix="1">
      <alignment horizontal="right"/>
    </xf>
    <xf numFmtId="164" fontId="7" fillId="0" borderId="1" xfId="0" applyFont="1" applyBorder="1" applyAlignment="1" quotePrefix="1">
      <alignment horizontal="right"/>
    </xf>
    <xf numFmtId="164" fontId="13" fillId="0" borderId="0" xfId="0" applyFont="1" applyBorder="1" applyAlignment="1" quotePrefix="1">
      <alignment horizontal="right"/>
    </xf>
    <xf numFmtId="164" fontId="13" fillId="0" borderId="1" xfId="0" applyFont="1" applyBorder="1" applyAlignment="1" quotePrefix="1">
      <alignment horizontal="right"/>
    </xf>
    <xf numFmtId="164" fontId="0" fillId="0" borderId="2" xfId="0" applyBorder="1" applyAlignment="1">
      <alignment/>
    </xf>
    <xf numFmtId="175" fontId="0" fillId="0" borderId="0" xfId="0" applyNumberFormat="1" applyFont="1" applyAlignment="1">
      <alignment horizontal="center"/>
    </xf>
    <xf numFmtId="175" fontId="7" fillId="0" borderId="0" xfId="0" applyNumberFormat="1" applyFont="1" applyBorder="1" applyAlignment="1" quotePrefix="1">
      <alignment horizontal="right"/>
    </xf>
    <xf numFmtId="164" fontId="20" fillId="0" borderId="0" xfId="0" applyFont="1" applyBorder="1" applyAlignment="1">
      <alignment horizontal="right"/>
    </xf>
    <xf numFmtId="175" fontId="20" fillId="0" borderId="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 horizontal="right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7" fillId="0" borderId="4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 quotePrefix="1">
      <alignment horizontal="center"/>
    </xf>
    <xf numFmtId="164" fontId="13" fillId="0" borderId="0" xfId="0" applyFont="1" applyBorder="1" applyAlignment="1">
      <alignment horizontal="center"/>
    </xf>
    <xf numFmtId="164" fontId="7" fillId="0" borderId="4" xfId="0" applyFont="1" applyBorder="1" applyAlignment="1" quotePrefix="1">
      <alignment horizontal="left"/>
    </xf>
    <xf numFmtId="164" fontId="5" fillId="0" borderId="5" xfId="0" applyFont="1" applyBorder="1" applyAlignment="1">
      <alignment/>
    </xf>
    <xf numFmtId="164" fontId="22" fillId="0" borderId="6" xfId="0" applyFont="1" applyBorder="1" applyAlignment="1" quotePrefix="1">
      <alignment horizontal="left"/>
    </xf>
    <xf numFmtId="164" fontId="7" fillId="0" borderId="0" xfId="0" applyNumberFormat="1" applyFont="1" applyAlignment="1" applyProtection="1" quotePrefix="1">
      <alignment horizontal="left"/>
      <protection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4" fontId="0" fillId="0" borderId="1" xfId="0" applyFont="1" applyBorder="1" applyAlignment="1">
      <alignment/>
    </xf>
    <xf numFmtId="164" fontId="23" fillId="0" borderId="7" xfId="0" applyFont="1" applyBorder="1" applyAlignment="1">
      <alignment horizontal="left"/>
    </xf>
    <xf numFmtId="164" fontId="24" fillId="0" borderId="8" xfId="0" applyFont="1" applyBorder="1" applyAlignment="1">
      <alignment/>
    </xf>
    <xf numFmtId="175" fontId="23" fillId="0" borderId="8" xfId="0" applyNumberFormat="1" applyFont="1" applyBorder="1" applyAlignment="1">
      <alignment horizontal="left"/>
    </xf>
    <xf numFmtId="164" fontId="20" fillId="0" borderId="0" xfId="0" applyFont="1" applyAlignment="1">
      <alignment horizontal="center"/>
    </xf>
    <xf numFmtId="164" fontId="2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F267"/>
  <sheetViews>
    <sheetView showGridLines="0" tabSelected="1" zoomScale="75" zoomScaleNormal="75" workbookViewId="0" topLeftCell="A3">
      <selection activeCell="E3" sqref="E3"/>
    </sheetView>
  </sheetViews>
  <sheetFormatPr defaultColWidth="9.625" defaultRowHeight="12.75"/>
  <cols>
    <col min="1" max="1" width="3.625" style="0" customWidth="1"/>
    <col min="2" max="2" width="11.625" style="0" customWidth="1"/>
    <col min="3" max="3" width="10.625" style="0" customWidth="1"/>
    <col min="4" max="4" width="17.625" style="15" customWidth="1"/>
    <col min="5" max="5" width="7.125" style="17" bestFit="1" customWidth="1"/>
    <col min="6" max="6" width="8.875" style="17" bestFit="1" customWidth="1"/>
    <col min="7" max="7" width="9.375" style="17" bestFit="1" customWidth="1"/>
    <col min="8" max="8" width="6.00390625" style="17" bestFit="1" customWidth="1"/>
    <col min="9" max="9" width="5.875" style="17" bestFit="1" customWidth="1"/>
    <col min="10" max="10" width="5.25390625" style="17" bestFit="1" customWidth="1"/>
    <col min="11" max="11" width="7.75390625" style="17" bestFit="1" customWidth="1"/>
    <col min="12" max="12" width="6.625" style="17" bestFit="1" customWidth="1"/>
    <col min="13" max="13" width="7.50390625" style="17" bestFit="1" customWidth="1"/>
    <col min="14" max="14" width="7.25390625" style="17" bestFit="1" customWidth="1"/>
    <col min="15" max="15" width="8.25390625" style="17" bestFit="1" customWidth="1"/>
    <col min="16" max="16" width="10.25390625" style="17" bestFit="1" customWidth="1"/>
    <col min="17" max="17" width="8.75390625" style="17" bestFit="1" customWidth="1"/>
    <col min="18" max="18" width="7.00390625" style="17" bestFit="1" customWidth="1"/>
    <col min="19" max="19" width="7.75390625" style="17" bestFit="1" customWidth="1"/>
    <col min="20" max="21" width="5.875" style="17" bestFit="1" customWidth="1"/>
    <col min="22" max="22" width="8.25390625" style="17" bestFit="1" customWidth="1"/>
    <col min="23" max="23" width="10.25390625" style="17" bestFit="1" customWidth="1"/>
    <col min="24" max="24" width="7.125" style="17" bestFit="1" customWidth="1"/>
    <col min="25" max="25" width="8.00390625" style="17" bestFit="1" customWidth="1"/>
    <col min="26" max="26" width="10.00390625" style="17" bestFit="1" customWidth="1"/>
    <col min="27" max="27" width="7.125" style="17" bestFit="1" customWidth="1"/>
    <col min="28" max="28" width="7.00390625" style="17" bestFit="1" customWidth="1"/>
    <col min="29" max="29" width="6.25390625" style="17" bestFit="1" customWidth="1"/>
    <col min="30" max="30" width="7.75390625" style="17" bestFit="1" customWidth="1"/>
    <col min="31" max="31" width="9.50390625" style="17" bestFit="1" customWidth="1"/>
    <col min="32" max="32" width="10.125" style="17" bestFit="1" customWidth="1"/>
    <col min="33" max="33" width="9.625" style="17" bestFit="1" customWidth="1"/>
    <col min="34" max="34" width="7.625" style="17" bestFit="1" customWidth="1"/>
    <col min="35" max="35" width="9.50390625" style="17" bestFit="1" customWidth="1"/>
    <col min="36" max="36" width="3.625" style="0" customWidth="1"/>
    <col min="37" max="37" width="9.50390625" style="17" bestFit="1" customWidth="1"/>
    <col min="38" max="38" width="16.50390625" style="15" bestFit="1" customWidth="1"/>
    <col min="39" max="39" width="3.625" style="0" customWidth="1"/>
    <col min="40" max="41" width="9.625" style="0" customWidth="1"/>
    <col min="42" max="42" width="12.75390625" style="0" bestFit="1" customWidth="1"/>
    <col min="44" max="44" width="15.625" style="0" customWidth="1"/>
    <col min="45" max="46" width="5.75390625" style="0" bestFit="1" customWidth="1"/>
    <col min="49" max="49" width="10.625" style="0" customWidth="1"/>
    <col min="50" max="50" width="12.75390625" style="0" bestFit="1" customWidth="1"/>
    <col min="51" max="51" width="8.125" style="0" bestFit="1" customWidth="1"/>
    <col min="52" max="52" width="13.625" style="0" customWidth="1"/>
    <col min="53" max="53" width="11.625" style="0" customWidth="1"/>
  </cols>
  <sheetData>
    <row r="1" spans="1:11" ht="13.5" thickBot="1">
      <c r="A1" t="s">
        <v>0</v>
      </c>
      <c r="D1" s="11"/>
      <c r="E1" s="16"/>
      <c r="F1" s="16"/>
      <c r="G1" s="16"/>
      <c r="H1" s="16"/>
      <c r="I1" s="16"/>
      <c r="J1" s="16"/>
      <c r="K1" s="16"/>
    </row>
    <row r="2" spans="2:52" ht="27.75" thickTop="1">
      <c r="B2" s="83" t="s">
        <v>119</v>
      </c>
      <c r="C2" s="71"/>
      <c r="G2" s="132" t="s">
        <v>149</v>
      </c>
      <c r="H2" s="16"/>
      <c r="I2" s="16"/>
      <c r="J2" s="16"/>
      <c r="K2" s="16"/>
      <c r="AL2" s="11"/>
      <c r="AN2" s="128" t="s">
        <v>146</v>
      </c>
      <c r="AO2" s="129"/>
      <c r="AP2" s="129"/>
      <c r="AQ2" s="130">
        <f>+AP8-AQ8</f>
        <v>45.87778253894547</v>
      </c>
      <c r="AR2" s="114"/>
      <c r="AW2" s="100"/>
      <c r="AX2" s="100"/>
      <c r="AY2" s="100"/>
      <c r="AZ2" s="100"/>
    </row>
    <row r="3" spans="2:53" ht="22.5">
      <c r="B3" s="82" t="s">
        <v>112</v>
      </c>
      <c r="C3" s="71"/>
      <c r="H3" s="16"/>
      <c r="I3" s="16"/>
      <c r="J3" s="16"/>
      <c r="K3" s="16"/>
      <c r="AL3" s="11"/>
      <c r="AN3" s="116"/>
      <c r="AO3" s="117"/>
      <c r="AP3" s="118" t="s">
        <v>124</v>
      </c>
      <c r="AQ3" s="119" t="s">
        <v>141</v>
      </c>
      <c r="AR3" s="101"/>
      <c r="BA3" s="100"/>
    </row>
    <row r="4" spans="3:44" s="92" customFormat="1" ht="12.75">
      <c r="C4" s="124"/>
      <c r="D4" s="125"/>
      <c r="E4" s="126"/>
      <c r="F4" s="126"/>
      <c r="G4" s="95" t="s">
        <v>97</v>
      </c>
      <c r="H4" s="16"/>
      <c r="I4" s="16"/>
      <c r="J4" s="16"/>
      <c r="K4" s="1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K4" s="126"/>
      <c r="AL4" s="11"/>
      <c r="AM4" s="1"/>
      <c r="AN4" s="116"/>
      <c r="AO4" s="117"/>
      <c r="AP4" s="120" t="s">
        <v>139</v>
      </c>
      <c r="AQ4" s="120" t="s">
        <v>140</v>
      </c>
      <c r="AR4" s="127"/>
    </row>
    <row r="5" spans="2:53" ht="12.75">
      <c r="B5" s="65" t="s">
        <v>93</v>
      </c>
      <c r="C5" s="65"/>
      <c r="D5" s="66" t="s">
        <v>94</v>
      </c>
      <c r="G5" s="69" t="s">
        <v>98</v>
      </c>
      <c r="H5" s="16"/>
      <c r="J5" s="16"/>
      <c r="K5" s="16"/>
      <c r="AL5" s="11"/>
      <c r="AM5" s="1"/>
      <c r="AN5" s="116" t="s">
        <v>130</v>
      </c>
      <c r="AO5" s="117"/>
      <c r="AP5" s="111">
        <f>+F7</f>
        <v>2</v>
      </c>
      <c r="AQ5" s="111">
        <f>+F8</f>
        <v>3</v>
      </c>
      <c r="AR5" s="101"/>
      <c r="BA5" s="102"/>
    </row>
    <row r="6" spans="2:53" ht="12.75">
      <c r="B6" s="68" t="s">
        <v>131</v>
      </c>
      <c r="G6" t="s">
        <v>95</v>
      </c>
      <c r="H6" s="16"/>
      <c r="J6" s="16"/>
      <c r="K6" s="16"/>
      <c r="AL6" s="11"/>
      <c r="AM6" s="1"/>
      <c r="AN6" s="121" t="s">
        <v>138</v>
      </c>
      <c r="AO6" s="117"/>
      <c r="AP6" s="112">
        <f>SUM(AN16:AN144)/$AP$5</f>
        <v>37.11888261897412</v>
      </c>
      <c r="AQ6" s="112">
        <f>SUM(AR16:AR144)/$AQ$5</f>
        <v>19.92297000297</v>
      </c>
      <c r="AR6" s="105"/>
      <c r="BA6" s="102"/>
    </row>
    <row r="7" spans="2:53" ht="12.75">
      <c r="B7" s="69" t="s">
        <v>126</v>
      </c>
      <c r="D7" s="86" t="s">
        <v>128</v>
      </c>
      <c r="F7" s="66">
        <v>2</v>
      </c>
      <c r="G7" t="s">
        <v>96</v>
      </c>
      <c r="H7" s="16"/>
      <c r="J7" s="16"/>
      <c r="K7" s="16"/>
      <c r="AL7" s="11"/>
      <c r="AM7" s="1"/>
      <c r="AN7" s="121" t="s">
        <v>137</v>
      </c>
      <c r="AO7" s="117"/>
      <c r="AP7" s="112">
        <f>SUM(AO16:AO144)/$AP$5</f>
        <v>59.05001899531142</v>
      </c>
      <c r="AQ7" s="112">
        <f>SUM(AS16:AS144)/$AQ$5</f>
        <v>30.368149072370073</v>
      </c>
      <c r="AR7" s="105"/>
      <c r="BA7" s="102"/>
    </row>
    <row r="8" spans="2:53" ht="12.75">
      <c r="B8" s="69" t="s">
        <v>127</v>
      </c>
      <c r="D8" s="86" t="s">
        <v>129</v>
      </c>
      <c r="F8" s="66">
        <v>3</v>
      </c>
      <c r="G8" s="69" t="s">
        <v>99</v>
      </c>
      <c r="H8" s="16"/>
      <c r="J8" s="16"/>
      <c r="K8" s="16"/>
      <c r="AL8" s="11"/>
      <c r="AM8" s="90"/>
      <c r="AN8" s="121" t="s">
        <v>136</v>
      </c>
      <c r="AO8" s="117"/>
      <c r="AP8" s="112">
        <f>+AP6+AP7</f>
        <v>96.16890161428555</v>
      </c>
      <c r="AQ8" s="112">
        <f>+AQ6+AQ7</f>
        <v>50.29111907534008</v>
      </c>
      <c r="AR8" s="105"/>
      <c r="BA8" s="104"/>
    </row>
    <row r="9" spans="2:53" ht="12.75">
      <c r="B9" s="58" t="s">
        <v>108</v>
      </c>
      <c r="C9" s="58"/>
      <c r="D9" s="57">
        <v>1000</v>
      </c>
      <c r="F9" s="16"/>
      <c r="G9" s="69" t="s">
        <v>143</v>
      </c>
      <c r="H9" s="16"/>
      <c r="J9" s="16"/>
      <c r="K9" s="16"/>
      <c r="AL9" s="11"/>
      <c r="AM9" s="91"/>
      <c r="AN9" s="115"/>
      <c r="AO9" s="100"/>
      <c r="AP9" s="100"/>
      <c r="AQ9" s="100"/>
      <c r="AR9" s="107"/>
      <c r="BA9" s="104"/>
    </row>
    <row r="10" spans="2:110" ht="12.75">
      <c r="B10" s="58" t="s">
        <v>109</v>
      </c>
      <c r="C10" s="58"/>
      <c r="D10" s="57">
        <v>12</v>
      </c>
      <c r="F10" s="16"/>
      <c r="G10" s="69" t="s">
        <v>144</v>
      </c>
      <c r="J10" s="16"/>
      <c r="K10" s="16"/>
      <c r="N10" s="16"/>
      <c r="O10" s="16"/>
      <c r="P10" s="16"/>
      <c r="Q10" s="16"/>
      <c r="R10" s="16"/>
      <c r="S10" s="16"/>
      <c r="T10" s="16"/>
      <c r="U10" s="16"/>
      <c r="Y10" s="24"/>
      <c r="Z10" s="16"/>
      <c r="AA10" s="16"/>
      <c r="AB10" s="16"/>
      <c r="AC10" s="16"/>
      <c r="AD10" s="16"/>
      <c r="AL10" s="54"/>
      <c r="AM10" s="93"/>
      <c r="AN10" s="121" t="s">
        <v>134</v>
      </c>
      <c r="AO10" s="117"/>
      <c r="AP10" s="110">
        <f>+$B$133/AP5</f>
        <v>74.25</v>
      </c>
      <c r="AQ10" s="113">
        <f>+$C$133/AQ5</f>
        <v>67.66666666666667</v>
      </c>
      <c r="AR10" s="101"/>
      <c r="AU10" s="1"/>
      <c r="BA10" s="106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6:110" ht="12.75">
      <c r="F11" s="16"/>
      <c r="G11" s="69" t="s">
        <v>145</v>
      </c>
      <c r="J11" s="16"/>
      <c r="K11" s="16"/>
      <c r="N11" s="16"/>
      <c r="O11" s="16"/>
      <c r="P11" s="16"/>
      <c r="Q11" s="16"/>
      <c r="R11" s="16"/>
      <c r="S11" s="16"/>
      <c r="T11" s="16"/>
      <c r="U11" s="16"/>
      <c r="Y11" s="24"/>
      <c r="Z11" s="16"/>
      <c r="AA11" s="16"/>
      <c r="AB11" s="16"/>
      <c r="AC11" s="16"/>
      <c r="AD11" s="16"/>
      <c r="AL11" s="54"/>
      <c r="AM11" s="93"/>
      <c r="AN11" s="116" t="s">
        <v>135</v>
      </c>
      <c r="AO11" s="117"/>
      <c r="AP11" s="113">
        <f>+AP10-AP8</f>
        <v>-21.918901614285545</v>
      </c>
      <c r="AQ11" s="113">
        <f>+AQ10-AQ8</f>
        <v>17.375547591326594</v>
      </c>
      <c r="AR11" s="101"/>
      <c r="AU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</row>
    <row r="12" spans="6:110" ht="12.75">
      <c r="F12" s="16"/>
      <c r="G12" s="16"/>
      <c r="I12" s="16"/>
      <c r="J12" s="16"/>
      <c r="K12" s="16"/>
      <c r="N12" s="16"/>
      <c r="O12" s="16"/>
      <c r="P12" s="16"/>
      <c r="Q12" s="16"/>
      <c r="R12" s="16"/>
      <c r="S12" s="16"/>
      <c r="T12" s="16"/>
      <c r="U12" s="16"/>
      <c r="V12" s="24" t="s">
        <v>1</v>
      </c>
      <c r="W12" s="24" t="s">
        <v>2</v>
      </c>
      <c r="Y12" s="24"/>
      <c r="Z12" s="16"/>
      <c r="AA12" s="16"/>
      <c r="AB12" s="16"/>
      <c r="AC12" s="16"/>
      <c r="AD12" s="16"/>
      <c r="AE12" s="25" t="s">
        <v>3</v>
      </c>
      <c r="AF12" s="16"/>
      <c r="AG12" s="24" t="s">
        <v>4</v>
      </c>
      <c r="AH12" s="24" t="s">
        <v>5</v>
      </c>
      <c r="AI12" s="25" t="s">
        <v>3</v>
      </c>
      <c r="AL12" s="54"/>
      <c r="AN12" s="115"/>
      <c r="AO12" s="100"/>
      <c r="AP12" s="100"/>
      <c r="AQ12" s="100"/>
      <c r="AR12" s="103"/>
      <c r="AU12" s="1"/>
      <c r="BA12" s="100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</row>
    <row r="13" spans="2:110" ht="13.5" thickBot="1">
      <c r="B13" s="131" t="s">
        <v>124</v>
      </c>
      <c r="C13" s="131" t="s">
        <v>125</v>
      </c>
      <c r="D13" s="12"/>
      <c r="E13" s="24" t="s">
        <v>6</v>
      </c>
      <c r="F13" s="16"/>
      <c r="G13" s="16"/>
      <c r="I13" s="18" t="s">
        <v>7</v>
      </c>
      <c r="J13" s="16"/>
      <c r="K13" s="16"/>
      <c r="O13" s="24" t="s">
        <v>8</v>
      </c>
      <c r="P13" s="24" t="s">
        <v>9</v>
      </c>
      <c r="Q13" s="24" t="s">
        <v>10</v>
      </c>
      <c r="R13" s="24"/>
      <c r="S13" s="24"/>
      <c r="T13" s="24" t="s">
        <v>11</v>
      </c>
      <c r="U13" s="24" t="s">
        <v>11</v>
      </c>
      <c r="V13" s="24" t="s">
        <v>12</v>
      </c>
      <c r="W13" s="24" t="s">
        <v>13</v>
      </c>
      <c r="X13" s="24"/>
      <c r="Y13" s="24"/>
      <c r="Z13" s="24" t="s">
        <v>14</v>
      </c>
      <c r="AA13" s="24" t="s">
        <v>15</v>
      </c>
      <c r="AB13" s="16"/>
      <c r="AC13" s="24" t="s">
        <v>16</v>
      </c>
      <c r="AD13" s="16"/>
      <c r="AE13" s="25" t="s">
        <v>17</v>
      </c>
      <c r="AG13" s="24" t="s">
        <v>18</v>
      </c>
      <c r="AH13" s="24" t="s">
        <v>19</v>
      </c>
      <c r="AI13" s="25" t="s">
        <v>20</v>
      </c>
      <c r="AK13" s="25" t="s">
        <v>3</v>
      </c>
      <c r="AL13" s="54"/>
      <c r="AM13" s="1"/>
      <c r="AN13" s="123" t="s">
        <v>142</v>
      </c>
      <c r="AO13" s="108"/>
      <c r="AP13" s="108"/>
      <c r="AQ13" s="108"/>
      <c r="AR13" s="122"/>
      <c r="AU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</row>
    <row r="14" spans="2:110" ht="13.5" thickTop="1">
      <c r="B14" s="90" t="s">
        <v>88</v>
      </c>
      <c r="C14" s="90" t="s">
        <v>88</v>
      </c>
      <c r="D14" s="12"/>
      <c r="E14" s="18" t="s">
        <v>21</v>
      </c>
      <c r="F14" s="18" t="s">
        <v>22</v>
      </c>
      <c r="G14" s="18" t="s">
        <v>23</v>
      </c>
      <c r="H14" s="18" t="s">
        <v>24</v>
      </c>
      <c r="I14" s="18" t="s">
        <v>25</v>
      </c>
      <c r="J14" s="18" t="s">
        <v>26</v>
      </c>
      <c r="K14" s="18" t="s">
        <v>7</v>
      </c>
      <c r="L14" s="24" t="s">
        <v>27</v>
      </c>
      <c r="M14" s="24" t="s">
        <v>28</v>
      </c>
      <c r="N14" s="24" t="s">
        <v>28</v>
      </c>
      <c r="O14" s="24" t="s">
        <v>29</v>
      </c>
      <c r="P14" s="24" t="s">
        <v>30</v>
      </c>
      <c r="Q14" s="24" t="s">
        <v>31</v>
      </c>
      <c r="R14" s="24" t="s">
        <v>32</v>
      </c>
      <c r="S14" s="24" t="s">
        <v>33</v>
      </c>
      <c r="T14" s="24" t="s">
        <v>34</v>
      </c>
      <c r="U14" s="24" t="s">
        <v>34</v>
      </c>
      <c r="V14" s="24" t="s">
        <v>35</v>
      </c>
      <c r="W14" s="24" t="s">
        <v>36</v>
      </c>
      <c r="X14" s="24" t="s">
        <v>1</v>
      </c>
      <c r="Y14" s="24" t="s">
        <v>37</v>
      </c>
      <c r="Z14" s="24" t="s">
        <v>24</v>
      </c>
      <c r="AA14" s="24" t="s">
        <v>38</v>
      </c>
      <c r="AB14" s="16"/>
      <c r="AC14" s="16" t="s">
        <v>90</v>
      </c>
      <c r="AD14" s="16"/>
      <c r="AE14" s="25" t="s">
        <v>39</v>
      </c>
      <c r="AF14" s="24" t="s">
        <v>40</v>
      </c>
      <c r="AG14" s="24" t="s">
        <v>41</v>
      </c>
      <c r="AH14" s="26">
        <v>1.1</v>
      </c>
      <c r="AI14" s="25" t="s">
        <v>39</v>
      </c>
      <c r="AK14" s="25" t="s">
        <v>39</v>
      </c>
      <c r="AL14" s="54"/>
      <c r="AM14" s="1"/>
      <c r="AU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</row>
    <row r="15" spans="2:110" ht="12.75">
      <c r="B15" s="91" t="s">
        <v>89</v>
      </c>
      <c r="C15" s="91" t="s">
        <v>89</v>
      </c>
      <c r="D15" s="13" t="s">
        <v>42</v>
      </c>
      <c r="E15" s="28" t="s">
        <v>56</v>
      </c>
      <c r="F15" s="28" t="s">
        <v>56</v>
      </c>
      <c r="G15" s="28" t="s">
        <v>110</v>
      </c>
      <c r="H15" s="19" t="s">
        <v>43</v>
      </c>
      <c r="I15" s="20" t="s">
        <v>44</v>
      </c>
      <c r="J15" s="19" t="s">
        <v>45</v>
      </c>
      <c r="K15" s="28" t="s">
        <v>111</v>
      </c>
      <c r="L15" s="27" t="s">
        <v>46</v>
      </c>
      <c r="M15" s="27" t="s">
        <v>47</v>
      </c>
      <c r="N15" s="27" t="s">
        <v>48</v>
      </c>
      <c r="O15" s="27" t="s">
        <v>49</v>
      </c>
      <c r="P15" s="27" t="s">
        <v>50</v>
      </c>
      <c r="Q15" s="27" t="s">
        <v>51</v>
      </c>
      <c r="R15" s="27" t="s">
        <v>34</v>
      </c>
      <c r="S15" s="27" t="s">
        <v>34</v>
      </c>
      <c r="T15" s="20" t="s">
        <v>52</v>
      </c>
      <c r="U15" s="20" t="s">
        <v>53</v>
      </c>
      <c r="V15" s="28" t="s">
        <v>54</v>
      </c>
      <c r="W15" s="29" t="s">
        <v>55</v>
      </c>
      <c r="X15" s="27" t="s">
        <v>56</v>
      </c>
      <c r="Y15" s="27" t="s">
        <v>57</v>
      </c>
      <c r="Z15" s="27" t="s">
        <v>58</v>
      </c>
      <c r="AA15" s="30">
        <v>0.014</v>
      </c>
      <c r="AB15" s="27" t="s">
        <v>32</v>
      </c>
      <c r="AC15" s="30">
        <v>0.08</v>
      </c>
      <c r="AD15" s="27" t="s">
        <v>33</v>
      </c>
      <c r="AE15" s="31" t="s">
        <v>59</v>
      </c>
      <c r="AF15" s="27" t="s">
        <v>60</v>
      </c>
      <c r="AG15" s="32">
        <v>0.15</v>
      </c>
      <c r="AH15" s="33">
        <v>6</v>
      </c>
      <c r="AI15" s="31" t="s">
        <v>59</v>
      </c>
      <c r="AK15" s="31" t="s">
        <v>59</v>
      </c>
      <c r="AL15" s="55" t="str">
        <f>+$D15</f>
        <v>Description</v>
      </c>
      <c r="AM15" s="1"/>
      <c r="AU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</row>
    <row r="16" spans="2:110" ht="12.75">
      <c r="B16" s="10"/>
      <c r="C16" s="10"/>
      <c r="D16" s="13"/>
      <c r="E16" s="19"/>
      <c r="F16" s="19"/>
      <c r="G16" s="19"/>
      <c r="H16" s="19"/>
      <c r="I16" s="20"/>
      <c r="J16" s="19"/>
      <c r="K16" s="19"/>
      <c r="L16" s="27"/>
      <c r="M16" s="27"/>
      <c r="N16" s="27"/>
      <c r="O16" s="27"/>
      <c r="P16" s="27"/>
      <c r="Q16" s="27"/>
      <c r="R16" s="27"/>
      <c r="S16" s="27"/>
      <c r="T16" s="20"/>
      <c r="U16" s="20"/>
      <c r="V16" s="28"/>
      <c r="W16" s="29"/>
      <c r="X16" s="27"/>
      <c r="Y16" s="27"/>
      <c r="Z16" s="27"/>
      <c r="AA16" s="30"/>
      <c r="AB16" s="27"/>
      <c r="AC16" s="30"/>
      <c r="AD16" s="27"/>
      <c r="AE16" s="31"/>
      <c r="AF16" s="27"/>
      <c r="AG16" s="32"/>
      <c r="AH16" s="33"/>
      <c r="AI16" s="31"/>
      <c r="AK16" s="31"/>
      <c r="AL16" s="55"/>
      <c r="AM16" s="1"/>
      <c r="AN16" s="1"/>
      <c r="AO16" s="1"/>
      <c r="AP16" s="1"/>
      <c r="AQ16" s="1"/>
      <c r="AR16" s="1"/>
      <c r="AS16" s="1"/>
      <c r="AT16" s="1"/>
      <c r="AU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</row>
    <row r="17" spans="2:110" ht="12.75">
      <c r="B17" s="84" t="s">
        <v>147</v>
      </c>
      <c r="C17" s="81"/>
      <c r="D17" s="13"/>
      <c r="E17" s="19"/>
      <c r="F17" s="19"/>
      <c r="G17" s="19"/>
      <c r="H17" s="19"/>
      <c r="I17" s="20"/>
      <c r="J17" s="19"/>
      <c r="K17" s="19"/>
      <c r="L17" s="27"/>
      <c r="M17" s="27"/>
      <c r="N17" s="27"/>
      <c r="O17" s="27"/>
      <c r="P17" s="27"/>
      <c r="Q17" s="27"/>
      <c r="R17" s="27"/>
      <c r="S17" s="27"/>
      <c r="T17" s="20"/>
      <c r="U17" s="20"/>
      <c r="V17" s="28"/>
      <c r="W17" s="29"/>
      <c r="X17" s="27"/>
      <c r="Y17" s="27"/>
      <c r="Z17" s="27"/>
      <c r="AA17" s="30"/>
      <c r="AB17" s="27"/>
      <c r="AC17" s="30"/>
      <c r="AD17" s="27"/>
      <c r="AE17" s="31"/>
      <c r="AF17" s="27"/>
      <c r="AG17" s="32"/>
      <c r="AH17" s="33"/>
      <c r="AI17" s="31"/>
      <c r="AK17" s="31"/>
      <c r="AL17" s="55"/>
      <c r="AM17" s="1"/>
      <c r="AQ17" s="1"/>
      <c r="AR17" s="1"/>
      <c r="AS17" s="1"/>
      <c r="AT17" s="1"/>
      <c r="AU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</row>
    <row r="18" spans="4:110" ht="12.75">
      <c r="D18" s="13"/>
      <c r="E18" s="19"/>
      <c r="F18" s="19"/>
      <c r="G18" s="19"/>
      <c r="H18" s="19"/>
      <c r="I18" s="20"/>
      <c r="J18" s="19"/>
      <c r="K18" s="19"/>
      <c r="L18" s="27"/>
      <c r="M18" s="27"/>
      <c r="N18" s="27"/>
      <c r="O18" s="27"/>
      <c r="P18" s="27"/>
      <c r="Q18" s="27"/>
      <c r="R18" s="27"/>
      <c r="S18" s="27"/>
      <c r="T18" s="20"/>
      <c r="U18" s="20"/>
      <c r="V18" s="28"/>
      <c r="W18" s="29"/>
      <c r="X18" s="27"/>
      <c r="Y18" s="27"/>
      <c r="Z18" s="27"/>
      <c r="AA18" s="30"/>
      <c r="AB18" s="27"/>
      <c r="AC18" s="30"/>
      <c r="AD18" s="27"/>
      <c r="AE18" s="31"/>
      <c r="AF18" s="27"/>
      <c r="AG18" s="32"/>
      <c r="AH18" s="33"/>
      <c r="AI18" s="31"/>
      <c r="AK18" s="31"/>
      <c r="AL18" s="55"/>
      <c r="AM18" s="1"/>
      <c r="AN18" s="99" t="s">
        <v>132</v>
      </c>
      <c r="AQ18" s="1"/>
      <c r="AR18" s="1"/>
      <c r="AS18" s="1"/>
      <c r="AT18" s="1"/>
      <c r="AU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</row>
    <row r="19" spans="2:110" ht="12.75">
      <c r="B19" s="88">
        <v>1</v>
      </c>
      <c r="C19" s="88"/>
      <c r="D19" s="2" t="s">
        <v>61</v>
      </c>
      <c r="E19" s="21">
        <v>42250</v>
      </c>
      <c r="F19" s="21">
        <v>65000</v>
      </c>
      <c r="G19" s="4">
        <v>150</v>
      </c>
      <c r="H19" s="22">
        <f>+(1030*1+16*3)/4</f>
        <v>269.5</v>
      </c>
      <c r="I19" s="63" t="s">
        <v>91</v>
      </c>
      <c r="J19" s="64" t="s">
        <v>91</v>
      </c>
      <c r="K19" s="64" t="s">
        <v>91</v>
      </c>
      <c r="L19" s="34">
        <v>19500</v>
      </c>
      <c r="M19" s="35">
        <f>+N19*H19</f>
        <v>2695</v>
      </c>
      <c r="N19" s="46">
        <f>+M19/H19</f>
        <v>10</v>
      </c>
      <c r="O19" s="37">
        <f>+N19</f>
        <v>10</v>
      </c>
      <c r="P19" s="38">
        <v>0.25</v>
      </c>
      <c r="Q19" s="5">
        <f>(F19+F19*P19)/2</f>
        <v>40625</v>
      </c>
      <c r="R19" s="39">
        <v>0.003</v>
      </c>
      <c r="S19" s="40">
        <v>0.009</v>
      </c>
      <c r="T19" s="40">
        <v>0.012</v>
      </c>
      <c r="U19" s="41">
        <v>2</v>
      </c>
      <c r="V19" s="9">
        <v>1</v>
      </c>
      <c r="W19" s="42">
        <v>150</v>
      </c>
      <c r="X19" s="9">
        <v>1.1</v>
      </c>
      <c r="Y19" s="61" t="s">
        <v>92</v>
      </c>
      <c r="Z19" s="43">
        <f>F19*(1-$P19)/N19/$H19*$Y20</f>
        <v>7.106413994169095</v>
      </c>
      <c r="AA19" s="43">
        <f>+Q19*$AA$15/$H19*Y20</f>
        <v>0.8290816326530611</v>
      </c>
      <c r="AB19" s="43">
        <f>+Q19*R19/$H19*Y20</f>
        <v>0.17766034985422738</v>
      </c>
      <c r="AC19" s="43">
        <f>+Q19*$AC$15/$H19*Y20</f>
        <v>4.737609329446063</v>
      </c>
      <c r="AD19" s="43">
        <f>+Q19*S19/$H19*Y20</f>
        <v>0.5329810495626821</v>
      </c>
      <c r="AE19" s="43">
        <f>+Z19+AA19+AB19+AC19+AD19</f>
        <v>13.38374635568513</v>
      </c>
      <c r="AF19" s="43">
        <f>+F19*(T19*(H19*O19/1000)^U19)/N19/H19*Y20</f>
        <v>0.8258249999999999</v>
      </c>
      <c r="AG19" s="43">
        <f>+V19*0.06*W19*X19*H19*(1+$AG$15)/H19*Y20</f>
        <v>4.47267857142857</v>
      </c>
      <c r="AH19" s="43">
        <v>0</v>
      </c>
      <c r="AI19" s="43">
        <f>+AF19+AG19+AH19</f>
        <v>5.29850357142857</v>
      </c>
      <c r="AK19" s="43">
        <f>+AE19+AI19</f>
        <v>18.682249927113702</v>
      </c>
      <c r="AL19" s="11" t="str">
        <f>+$D19</f>
        <v>150-HP Wheel Tractor</v>
      </c>
      <c r="AM19" s="1"/>
      <c r="AQ19" s="1"/>
      <c r="AR19" s="1"/>
      <c r="AS19" s="1"/>
      <c r="AT19" s="1"/>
      <c r="AU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</row>
    <row r="20" spans="2:110" ht="12.75">
      <c r="B20" s="88"/>
      <c r="C20" s="88"/>
      <c r="D20" s="3" t="s">
        <v>75</v>
      </c>
      <c r="E20" s="21">
        <v>6600</v>
      </c>
      <c r="F20" s="21">
        <v>12000</v>
      </c>
      <c r="G20" s="63" t="s">
        <v>91</v>
      </c>
      <c r="H20" s="4">
        <v>167</v>
      </c>
      <c r="I20" s="8">
        <v>3.5</v>
      </c>
      <c r="J20" s="4">
        <f>5*18/12</f>
        <v>7.5</v>
      </c>
      <c r="K20" s="4">
        <v>0.8</v>
      </c>
      <c r="L20" s="34">
        <v>1200</v>
      </c>
      <c r="M20" s="34">
        <v>2000</v>
      </c>
      <c r="N20" s="46">
        <f>+M20/H20</f>
        <v>11.976047904191617</v>
      </c>
      <c r="O20" s="37">
        <f>+N20</f>
        <v>11.976047904191617</v>
      </c>
      <c r="P20" s="34">
        <v>0.1768</v>
      </c>
      <c r="Q20" s="5">
        <f>(F20+F20*P20)/2</f>
        <v>7060.8</v>
      </c>
      <c r="R20" s="44">
        <v>0</v>
      </c>
      <c r="S20" s="38">
        <v>0.006</v>
      </c>
      <c r="T20" s="49">
        <v>0.43</v>
      </c>
      <c r="U20" s="50">
        <v>1.8</v>
      </c>
      <c r="V20" s="61" t="s">
        <v>92</v>
      </c>
      <c r="W20" s="61" t="s">
        <v>92</v>
      </c>
      <c r="X20" s="61" t="s">
        <v>92</v>
      </c>
      <c r="Y20" s="7">
        <f>1/(K20*I20*5280*J20/43560)</f>
        <v>0.3928571428571428</v>
      </c>
      <c r="Z20" s="60">
        <f>F20*(1-$P20)/N20/$H20*$Y20</f>
        <v>1.9403999999999995</v>
      </c>
      <c r="AA20" s="60">
        <f>+Q20*$AA$15/$H20*Y20</f>
        <v>0.23254131736526942</v>
      </c>
      <c r="AB20" s="60">
        <f>+Q20*R20/$H20*Y20</f>
        <v>0</v>
      </c>
      <c r="AC20" s="60">
        <f>+Q20*$AC$15/$H20*Y20</f>
        <v>1.3288075278015397</v>
      </c>
      <c r="AD20" s="60">
        <f>+Q20*S20/$H20*Y20</f>
        <v>0.09966056458511548</v>
      </c>
      <c r="AE20" s="60">
        <f>+Z20+AA20+AB20+AC20+AD20</f>
        <v>3.6014094097519243</v>
      </c>
      <c r="AF20" s="60">
        <f>+F20*(T20*(H20*O20/1000)^U20)/N20/H20*Y20</f>
        <v>3.5294607123348563</v>
      </c>
      <c r="AG20" s="60">
        <v>0</v>
      </c>
      <c r="AH20" s="60">
        <f>+H20*$AH$14*$AH$15/H20*Y20</f>
        <v>2.5928571428571425</v>
      </c>
      <c r="AI20" s="60">
        <f>+AF20+AG20+AH20</f>
        <v>6.122317855191999</v>
      </c>
      <c r="AJ20" s="70"/>
      <c r="AK20" s="60">
        <f>+AE20+AI20</f>
        <v>9.723727264943923</v>
      </c>
      <c r="AL20" s="11" t="str">
        <f>+$D20</f>
        <v>Mold-Board Plow</v>
      </c>
      <c r="AM20" s="1"/>
      <c r="AN20" s="1"/>
      <c r="AO20" s="1"/>
      <c r="AP20" s="1"/>
      <c r="AQ20" s="1"/>
      <c r="AR20" s="1"/>
      <c r="AS20" s="1"/>
      <c r="AT20" s="1"/>
      <c r="AU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</row>
    <row r="21" spans="2:110" ht="12.75">
      <c r="B21" s="88"/>
      <c r="C21" s="88"/>
      <c r="D21" s="3"/>
      <c r="E21" s="21"/>
      <c r="F21" s="21"/>
      <c r="G21" s="6"/>
      <c r="H21" s="4"/>
      <c r="I21" s="8"/>
      <c r="J21" s="4"/>
      <c r="K21" s="4"/>
      <c r="L21" s="34"/>
      <c r="M21" s="34"/>
      <c r="N21" s="46"/>
      <c r="O21" s="51"/>
      <c r="P21" s="34"/>
      <c r="Q21" s="5"/>
      <c r="R21" s="44"/>
      <c r="S21" s="38"/>
      <c r="T21" s="49"/>
      <c r="U21" s="50"/>
      <c r="V21" s="9"/>
      <c r="W21" s="6"/>
      <c r="X21" s="6"/>
      <c r="Y21" s="7"/>
      <c r="Z21" s="43">
        <f aca="true" t="shared" si="0" ref="Z21:AI21">+Z19+Z20</f>
        <v>9.046813994169096</v>
      </c>
      <c r="AA21" s="43">
        <f t="shared" si="0"/>
        <v>1.0616229500183305</v>
      </c>
      <c r="AB21" s="43">
        <f t="shared" si="0"/>
        <v>0.17766034985422738</v>
      </c>
      <c r="AC21" s="43">
        <f t="shared" si="0"/>
        <v>6.066416857247603</v>
      </c>
      <c r="AD21" s="43">
        <f t="shared" si="0"/>
        <v>0.6326416141477976</v>
      </c>
      <c r="AE21" s="43">
        <f t="shared" si="0"/>
        <v>16.985155765437053</v>
      </c>
      <c r="AF21" s="43">
        <f t="shared" si="0"/>
        <v>4.355285712334856</v>
      </c>
      <c r="AG21" s="43">
        <f t="shared" si="0"/>
        <v>4.47267857142857</v>
      </c>
      <c r="AH21" s="43">
        <f t="shared" si="0"/>
        <v>2.5928571428571425</v>
      </c>
      <c r="AI21" s="43">
        <f t="shared" si="0"/>
        <v>11.42082142662057</v>
      </c>
      <c r="AK21" s="43">
        <f>+AK19+AK20</f>
        <v>28.405977192057627</v>
      </c>
      <c r="AL21" s="11"/>
      <c r="AM21" s="1"/>
      <c r="AN21" s="94">
        <f>+$B19*AE21</f>
        <v>16.985155765437053</v>
      </c>
      <c r="AO21" s="94">
        <f>+$B19*AI21</f>
        <v>11.42082142662057</v>
      </c>
      <c r="AP21" s="94">
        <f>+AN21+AO21</f>
        <v>28.405977192057623</v>
      </c>
      <c r="AQ21" s="1"/>
      <c r="AR21" s="94">
        <f>+$C19*AE21</f>
        <v>0</v>
      </c>
      <c r="AS21" s="94">
        <f>+$C19*AI21</f>
        <v>0</v>
      </c>
      <c r="AT21" s="94">
        <f>+AR21+AS21</f>
        <v>0</v>
      </c>
      <c r="AU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</row>
    <row r="22" spans="2:110" ht="12.75">
      <c r="B22" s="88"/>
      <c r="C22" s="88"/>
      <c r="D22" s="13"/>
      <c r="E22" s="19"/>
      <c r="F22" s="19"/>
      <c r="G22" s="19"/>
      <c r="H22" s="19"/>
      <c r="I22" s="20"/>
      <c r="J22" s="19"/>
      <c r="K22" s="19"/>
      <c r="L22" s="27"/>
      <c r="M22" s="27"/>
      <c r="N22" s="27"/>
      <c r="O22" s="27"/>
      <c r="P22" s="27"/>
      <c r="Q22" s="27"/>
      <c r="R22" s="27"/>
      <c r="S22" s="27"/>
      <c r="T22" s="20"/>
      <c r="U22" s="20"/>
      <c r="V22" s="28"/>
      <c r="W22" s="29"/>
      <c r="X22" s="27"/>
      <c r="Y22" s="27"/>
      <c r="Z22" s="27"/>
      <c r="AA22" s="30"/>
      <c r="AB22" s="27"/>
      <c r="AC22" s="30"/>
      <c r="AD22" s="27"/>
      <c r="AE22" s="31"/>
      <c r="AF22" s="27"/>
      <c r="AG22" s="32"/>
      <c r="AH22" s="33"/>
      <c r="AI22" s="31"/>
      <c r="AK22" s="31"/>
      <c r="AL22" s="55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</row>
    <row r="23" spans="2:110" ht="12.75">
      <c r="B23" s="88">
        <v>1</v>
      </c>
      <c r="C23" s="88"/>
      <c r="D23" s="2" t="s">
        <v>61</v>
      </c>
      <c r="E23" s="21">
        <v>42250</v>
      </c>
      <c r="F23" s="21">
        <v>65000</v>
      </c>
      <c r="G23" s="4">
        <v>150</v>
      </c>
      <c r="H23" s="22">
        <f>+(1030*1+16*3)/4</f>
        <v>269.5</v>
      </c>
      <c r="I23" s="63" t="s">
        <v>91</v>
      </c>
      <c r="J23" s="64" t="s">
        <v>91</v>
      </c>
      <c r="K23" s="64" t="s">
        <v>91</v>
      </c>
      <c r="L23" s="34">
        <v>19500</v>
      </c>
      <c r="M23" s="35">
        <f>+N23*H23</f>
        <v>2695</v>
      </c>
      <c r="N23" s="46">
        <f>+M23/H23</f>
        <v>10</v>
      </c>
      <c r="O23" s="37">
        <f>+N23</f>
        <v>10</v>
      </c>
      <c r="P23" s="38">
        <v>0.25</v>
      </c>
      <c r="Q23" s="5">
        <f>(F23+F23*P23)/2</f>
        <v>40625</v>
      </c>
      <c r="R23" s="39">
        <v>0.003</v>
      </c>
      <c r="S23" s="40">
        <v>0.009</v>
      </c>
      <c r="T23" s="40">
        <v>0.012</v>
      </c>
      <c r="U23" s="41">
        <v>2</v>
      </c>
      <c r="V23" s="9">
        <v>1</v>
      </c>
      <c r="W23" s="42">
        <v>150</v>
      </c>
      <c r="X23" s="9">
        <v>1.1</v>
      </c>
      <c r="Y23" s="61" t="s">
        <v>92</v>
      </c>
      <c r="Z23" s="43">
        <f>F23*(1-$P23)/N23/$H23*$Y24</f>
        <v>2.5208563154991723</v>
      </c>
      <c r="AA23" s="43">
        <f>+Q23*$AA$15/$H23*Y24</f>
        <v>0.29409990347490345</v>
      </c>
      <c r="AB23" s="43">
        <f>+Q23*R23/$H23*Y24</f>
        <v>0.06302140788747931</v>
      </c>
      <c r="AC23" s="43">
        <f>+Q23*$AC$15/$H23*Y24</f>
        <v>1.680570876999448</v>
      </c>
      <c r="AD23" s="43">
        <f>+Q23*S23/$H23*Y24</f>
        <v>0.1890642236624379</v>
      </c>
      <c r="AE23" s="43">
        <f>+Z23+AA23+AB23+AC23+AD23</f>
        <v>4.747612727523441</v>
      </c>
      <c r="AF23" s="43">
        <f>+F23*(T23*(H23*O23/1000)^U23)/N23/H23*Y24</f>
        <v>0.292944679054054</v>
      </c>
      <c r="AG23" s="43">
        <f>+V23*0.06*W23*X23*H23*(1+$AG$15)/H23*Y24</f>
        <v>1.5865920608108106</v>
      </c>
      <c r="AH23" s="43">
        <v>0</v>
      </c>
      <c r="AI23" s="43">
        <f>+AF23+AG23+AH23</f>
        <v>1.8795367398648646</v>
      </c>
      <c r="AK23" s="43">
        <f>+AE23+AI23</f>
        <v>6.627149467388305</v>
      </c>
      <c r="AL23" s="11" t="str">
        <f>+$D23</f>
        <v>150-HP Wheel Tractor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</row>
    <row r="24" spans="2:110" ht="12.75">
      <c r="B24" s="88"/>
      <c r="C24" s="88"/>
      <c r="D24" s="2" t="s">
        <v>74</v>
      </c>
      <c r="E24" s="21">
        <v>10800</v>
      </c>
      <c r="F24" s="21">
        <v>18000</v>
      </c>
      <c r="G24" s="63" t="s">
        <v>91</v>
      </c>
      <c r="H24" s="4">
        <v>29</v>
      </c>
      <c r="I24" s="8">
        <v>3.7</v>
      </c>
      <c r="J24" s="4">
        <v>20</v>
      </c>
      <c r="K24" s="4">
        <v>0.8</v>
      </c>
      <c r="L24" s="34">
        <v>3600</v>
      </c>
      <c r="M24" s="34">
        <v>2000</v>
      </c>
      <c r="N24" s="46">
        <f>+M24/H24</f>
        <v>68.96551724137932</v>
      </c>
      <c r="O24" s="37">
        <f>+N24</f>
        <v>68.96551724137932</v>
      </c>
      <c r="P24" s="34">
        <v>0.1385</v>
      </c>
      <c r="Q24" s="5">
        <f>(F24+F24*P24)/2</f>
        <v>10246.5</v>
      </c>
      <c r="R24" s="44">
        <v>0</v>
      </c>
      <c r="S24" s="38">
        <v>0.006</v>
      </c>
      <c r="T24" s="49">
        <v>0.38</v>
      </c>
      <c r="U24" s="50">
        <v>1.4</v>
      </c>
      <c r="V24" s="61" t="s">
        <v>92</v>
      </c>
      <c r="W24" s="61" t="s">
        <v>92</v>
      </c>
      <c r="X24" s="61" t="s">
        <v>92</v>
      </c>
      <c r="Y24" s="7">
        <f>1/(K24*I24*5280*J24/43560)</f>
        <v>0.1393581081081081</v>
      </c>
      <c r="Z24" s="60">
        <f>F24*(1-$P24)/N24/$H24*$Y24</f>
        <v>1.080513091216216</v>
      </c>
      <c r="AA24" s="60">
        <f>+Q24*$AA$15/$H24*Y24</f>
        <v>0.689346895386766</v>
      </c>
      <c r="AB24" s="60">
        <f>+Q24*R24/$H24*Y24</f>
        <v>0</v>
      </c>
      <c r="AC24" s="60">
        <f>+Q24*$AC$15/$H24*Y24</f>
        <v>3.9391251164958057</v>
      </c>
      <c r="AD24" s="60">
        <f>+Q24*S24/$H24*Y24</f>
        <v>0.2954343837371854</v>
      </c>
      <c r="AE24" s="60">
        <f>+Z24+AA24+AB24+AC24+AD24</f>
        <v>6.004419486835973</v>
      </c>
      <c r="AF24" s="60">
        <f>+F24*(T24*(H24*O24/1000)^U24)/N24/H24*Y24</f>
        <v>1.2577674223803113</v>
      </c>
      <c r="AG24" s="60">
        <v>0</v>
      </c>
      <c r="AH24" s="60">
        <f>+H24*$AH$14*$AH$15/H24*Y24</f>
        <v>0.9197635135135135</v>
      </c>
      <c r="AI24" s="60">
        <f>+AF24+AG24+AH24</f>
        <v>2.1775309358938246</v>
      </c>
      <c r="AJ24" s="70"/>
      <c r="AK24" s="60">
        <f>+AE24+AI24</f>
        <v>8.181950422729798</v>
      </c>
      <c r="AL24" s="11" t="str">
        <f>+$D24</f>
        <v>Chisel  Plow</v>
      </c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</row>
    <row r="25" spans="2:110" ht="12.75">
      <c r="B25" s="88"/>
      <c r="C25" s="88"/>
      <c r="D25" s="2"/>
      <c r="E25" s="21"/>
      <c r="F25" s="21"/>
      <c r="G25" s="6"/>
      <c r="H25" s="4"/>
      <c r="I25" s="8"/>
      <c r="J25" s="4"/>
      <c r="K25" s="4"/>
      <c r="L25" s="34"/>
      <c r="M25" s="34"/>
      <c r="N25" s="46"/>
      <c r="O25" s="51"/>
      <c r="P25" s="34"/>
      <c r="Q25" s="5"/>
      <c r="R25" s="44"/>
      <c r="S25" s="38"/>
      <c r="T25" s="49"/>
      <c r="U25" s="50"/>
      <c r="V25" s="9"/>
      <c r="W25" s="6"/>
      <c r="X25" s="6"/>
      <c r="Y25" s="7"/>
      <c r="Z25" s="43">
        <f aca="true" t="shared" si="1" ref="Z25:AI25">+Z23+Z24</f>
        <v>3.6013694067153885</v>
      </c>
      <c r="AA25" s="43">
        <f t="shared" si="1"/>
        <v>0.9834467988616694</v>
      </c>
      <c r="AB25" s="43">
        <f t="shared" si="1"/>
        <v>0.06302140788747931</v>
      </c>
      <c r="AC25" s="43">
        <f t="shared" si="1"/>
        <v>5.619695993495254</v>
      </c>
      <c r="AD25" s="43">
        <f t="shared" si="1"/>
        <v>0.4844986073996233</v>
      </c>
      <c r="AE25" s="43">
        <f t="shared" si="1"/>
        <v>10.752032214359414</v>
      </c>
      <c r="AF25" s="43">
        <f t="shared" si="1"/>
        <v>1.5507121014343652</v>
      </c>
      <c r="AG25" s="43">
        <f t="shared" si="1"/>
        <v>1.5865920608108106</v>
      </c>
      <c r="AH25" s="43">
        <f t="shared" si="1"/>
        <v>0.9197635135135135</v>
      </c>
      <c r="AI25" s="43">
        <f t="shared" si="1"/>
        <v>4.057067675758689</v>
      </c>
      <c r="AK25" s="43">
        <f>+AK23+AK24</f>
        <v>14.809099890118103</v>
      </c>
      <c r="AL25" s="11"/>
      <c r="AM25" s="1"/>
      <c r="AN25" s="94">
        <f>+$B23*AE25</f>
        <v>10.752032214359414</v>
      </c>
      <c r="AO25" s="94">
        <f>+$B23*AI25</f>
        <v>4.057067675758689</v>
      </c>
      <c r="AP25" s="94">
        <f>+AN25+AO25</f>
        <v>14.809099890118102</v>
      </c>
      <c r="AQ25" s="1"/>
      <c r="AR25" s="94">
        <f>+$C23*AE25</f>
        <v>0</v>
      </c>
      <c r="AS25" s="94">
        <f>+$C23*AI25</f>
        <v>0</v>
      </c>
      <c r="AT25" s="94">
        <f>+AR25+AS25</f>
        <v>0</v>
      </c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</row>
    <row r="26" spans="2:110" ht="12.75">
      <c r="B26" s="88"/>
      <c r="C26" s="88"/>
      <c r="D26" s="13"/>
      <c r="E26" s="19"/>
      <c r="F26" s="19"/>
      <c r="G26" s="19"/>
      <c r="H26" s="19"/>
      <c r="I26" s="20"/>
      <c r="J26" s="19"/>
      <c r="K26" s="19"/>
      <c r="L26" s="27"/>
      <c r="M26" s="27"/>
      <c r="N26" s="27"/>
      <c r="O26" s="27"/>
      <c r="P26" s="27"/>
      <c r="Q26" s="27"/>
      <c r="R26" s="27"/>
      <c r="S26" s="27"/>
      <c r="T26" s="20"/>
      <c r="U26" s="20"/>
      <c r="V26" s="28"/>
      <c r="W26" s="29"/>
      <c r="X26" s="27"/>
      <c r="Y26" s="27"/>
      <c r="Z26" s="27"/>
      <c r="AA26" s="30"/>
      <c r="AB26" s="27"/>
      <c r="AC26" s="30"/>
      <c r="AD26" s="27"/>
      <c r="AE26" s="31"/>
      <c r="AF26" s="27"/>
      <c r="AG26" s="32"/>
      <c r="AH26" s="33"/>
      <c r="AI26" s="31"/>
      <c r="AK26" s="31"/>
      <c r="AL26" s="55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</row>
    <row r="27" spans="2:110" ht="12.75">
      <c r="B27" s="88">
        <v>1</v>
      </c>
      <c r="C27" s="88"/>
      <c r="D27" s="2" t="s">
        <v>61</v>
      </c>
      <c r="E27" s="21">
        <v>42250</v>
      </c>
      <c r="F27" s="21">
        <v>65000</v>
      </c>
      <c r="G27" s="4">
        <v>150</v>
      </c>
      <c r="H27" s="22">
        <f>+(1030*1+16*3)/4</f>
        <v>269.5</v>
      </c>
      <c r="I27" s="63" t="s">
        <v>91</v>
      </c>
      <c r="J27" s="64" t="s">
        <v>91</v>
      </c>
      <c r="K27" s="64" t="s">
        <v>91</v>
      </c>
      <c r="L27" s="34">
        <v>19500</v>
      </c>
      <c r="M27" s="35">
        <f>+N27*H27</f>
        <v>2695</v>
      </c>
      <c r="N27" s="46">
        <f>+M27/H27</f>
        <v>10</v>
      </c>
      <c r="O27" s="37">
        <f>+N27</f>
        <v>10</v>
      </c>
      <c r="P27" s="38">
        <v>0.25</v>
      </c>
      <c r="Q27" s="5">
        <f>(F27+F27*P27)/2</f>
        <v>40625</v>
      </c>
      <c r="R27" s="39">
        <v>0.003</v>
      </c>
      <c r="S27" s="40">
        <v>0.009</v>
      </c>
      <c r="T27" s="40">
        <v>0.012</v>
      </c>
      <c r="U27" s="41">
        <v>2</v>
      </c>
      <c r="V27" s="9">
        <v>1</v>
      </c>
      <c r="W27" s="42">
        <v>150</v>
      </c>
      <c r="X27" s="9">
        <v>1.1</v>
      </c>
      <c r="Y27" s="61" t="s">
        <v>92</v>
      </c>
      <c r="Z27" s="43">
        <f>F27*(1-$P27)/N27/$H27*$Y28</f>
        <v>1.1203805846662989</v>
      </c>
      <c r="AA27" s="43">
        <f>+Q27*$AA$15/$H27*Y28</f>
        <v>0.1307110682110682</v>
      </c>
      <c r="AB27" s="43">
        <f>+Q27*R27/$H27*Y28</f>
        <v>0.02800951461665747</v>
      </c>
      <c r="AC27" s="43">
        <f>+Q27*$AC$15/$H27*Y28</f>
        <v>0.7469203897775325</v>
      </c>
      <c r="AD27" s="43">
        <f>+Q27*S27/$H27*Y28</f>
        <v>0.08402854384997241</v>
      </c>
      <c r="AE27" s="43">
        <f>+Z27+AA27+AB27+AC27+AD27</f>
        <v>2.1100501011215296</v>
      </c>
      <c r="AF27" s="43">
        <f>+F27*(T27*(H27*O27/1000)^U27)/N27/H27*Y28</f>
        <v>0.13019763513513513</v>
      </c>
      <c r="AG27" s="43">
        <f>+V27*0.06*W27*X27*H27*(1+$AG$15)/H27*Y28</f>
        <v>0.705152027027027</v>
      </c>
      <c r="AH27" s="43">
        <v>0</v>
      </c>
      <c r="AI27" s="43">
        <f>+AF27+AG27+AH27</f>
        <v>0.8353496621621621</v>
      </c>
      <c r="AK27" s="43">
        <f>+AE27+AI27</f>
        <v>2.9453997632836915</v>
      </c>
      <c r="AL27" s="11" t="str">
        <f>+$D27</f>
        <v>150-HP Wheel Tractor</v>
      </c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</row>
    <row r="28" spans="2:110" ht="12.75">
      <c r="B28" s="88"/>
      <c r="C28" s="88"/>
      <c r="D28" s="3" t="s">
        <v>70</v>
      </c>
      <c r="E28" s="21">
        <v>7200</v>
      </c>
      <c r="F28" s="21">
        <v>12000</v>
      </c>
      <c r="G28" s="63" t="s">
        <v>91</v>
      </c>
      <c r="H28" s="4">
        <v>73</v>
      </c>
      <c r="I28" s="8">
        <v>3.7</v>
      </c>
      <c r="J28" s="4">
        <v>45</v>
      </c>
      <c r="K28" s="4">
        <v>0.8</v>
      </c>
      <c r="L28" s="34">
        <v>2400</v>
      </c>
      <c r="M28" s="34">
        <v>1200</v>
      </c>
      <c r="N28" s="46">
        <f>+M28/H28</f>
        <v>16.438356164383563</v>
      </c>
      <c r="O28" s="37">
        <f>+N28</f>
        <v>16.438356164383563</v>
      </c>
      <c r="P28" s="34">
        <v>0.1385</v>
      </c>
      <c r="Q28" s="5">
        <f>(F28+F28*P28)/2</f>
        <v>6831</v>
      </c>
      <c r="R28" s="44">
        <v>0</v>
      </c>
      <c r="S28" s="38">
        <v>0.006</v>
      </c>
      <c r="T28" s="49">
        <v>0.3</v>
      </c>
      <c r="U28" s="50">
        <v>1.4</v>
      </c>
      <c r="V28" s="61" t="s">
        <v>92</v>
      </c>
      <c r="W28" s="61" t="s">
        <v>92</v>
      </c>
      <c r="X28" s="61" t="s">
        <v>92</v>
      </c>
      <c r="Y28" s="7">
        <f>1/(K28*I28*5280*J28/43560)</f>
        <v>0.06193693693693693</v>
      </c>
      <c r="Z28" s="60">
        <f>F28*(1-$P28)/N28/$H28*$Y28</f>
        <v>0.5335867117117117</v>
      </c>
      <c r="AA28" s="60">
        <f>+Q28*$AA$15/$H28*Y28</f>
        <v>0.08114078119215104</v>
      </c>
      <c r="AB28" s="60">
        <f>+Q28*R28/$H28*Y28</f>
        <v>0</v>
      </c>
      <c r="AC28" s="60">
        <f>+Q28*$AC$15/$H28*Y28</f>
        <v>0.46366160681229174</v>
      </c>
      <c r="AD28" s="60">
        <f>+Q28*S28/$H28*Y28</f>
        <v>0.03477462051092188</v>
      </c>
      <c r="AE28" s="60">
        <f>+Z28+AA28+AB28+AC28+AD28</f>
        <v>1.1131637202270763</v>
      </c>
      <c r="AF28" s="60">
        <f>+F28*(T28*(H28*O28/1000)^U28)/N28/H28*Y28</f>
        <v>0.23984171607280272</v>
      </c>
      <c r="AG28" s="60">
        <v>0</v>
      </c>
      <c r="AH28" s="60">
        <f>+H28*$AH$14*$AH$15/H28*Y28</f>
        <v>0.40878378378378377</v>
      </c>
      <c r="AI28" s="60">
        <f>+AF28+AG28+AH28</f>
        <v>0.6486254998565865</v>
      </c>
      <c r="AK28" s="60">
        <f>+AE28+AI28</f>
        <v>1.7617892200836627</v>
      </c>
      <c r="AL28" s="11" t="str">
        <f>+$D28</f>
        <v>Field Cultivator</v>
      </c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</row>
    <row r="29" spans="2:110" ht="12.75">
      <c r="B29" s="88"/>
      <c r="C29" s="88"/>
      <c r="D29" s="3"/>
      <c r="E29" s="21"/>
      <c r="F29" s="21"/>
      <c r="G29" s="6"/>
      <c r="H29" s="4"/>
      <c r="I29" s="8"/>
      <c r="J29" s="4"/>
      <c r="K29" s="4"/>
      <c r="L29" s="34"/>
      <c r="M29" s="34"/>
      <c r="N29" s="46"/>
      <c r="O29" s="51"/>
      <c r="P29" s="34"/>
      <c r="Q29" s="5"/>
      <c r="R29" s="44"/>
      <c r="S29" s="38"/>
      <c r="T29" s="49"/>
      <c r="U29" s="50"/>
      <c r="V29" s="9"/>
      <c r="W29" s="6"/>
      <c r="X29" s="6"/>
      <c r="Y29" s="7"/>
      <c r="Z29" s="43">
        <f aca="true" t="shared" si="2" ref="Z29:AI29">+Z27+Z28</f>
        <v>1.6539672963780105</v>
      </c>
      <c r="AA29" s="43">
        <f t="shared" si="2"/>
        <v>0.21185184940321924</v>
      </c>
      <c r="AB29" s="43">
        <f t="shared" si="2"/>
        <v>0.02800951461665747</v>
      </c>
      <c r="AC29" s="43">
        <f t="shared" si="2"/>
        <v>1.2105819965898243</v>
      </c>
      <c r="AD29" s="43">
        <f t="shared" si="2"/>
        <v>0.11880316436089429</v>
      </c>
      <c r="AE29" s="43">
        <f t="shared" si="2"/>
        <v>3.223213821348606</v>
      </c>
      <c r="AF29" s="43">
        <f t="shared" si="2"/>
        <v>0.37003935120793785</v>
      </c>
      <c r="AG29" s="43">
        <f t="shared" si="2"/>
        <v>0.705152027027027</v>
      </c>
      <c r="AH29" s="43">
        <f t="shared" si="2"/>
        <v>0.40878378378378377</v>
      </c>
      <c r="AI29" s="43">
        <f t="shared" si="2"/>
        <v>1.4839751620187487</v>
      </c>
      <c r="AK29" s="43">
        <f>+AK27+AK28</f>
        <v>4.707188983367354</v>
      </c>
      <c r="AL29" s="11"/>
      <c r="AM29" s="1"/>
      <c r="AN29" s="94">
        <f>+$B27*AE29</f>
        <v>3.223213821348606</v>
      </c>
      <c r="AO29" s="94">
        <f>+$B27*AI29</f>
        <v>1.4839751620187487</v>
      </c>
      <c r="AP29" s="94">
        <f>+AN29+AO29</f>
        <v>4.707188983367354</v>
      </c>
      <c r="AQ29" s="1"/>
      <c r="AR29" s="94">
        <f>+$C27*AE29</f>
        <v>0</v>
      </c>
      <c r="AS29" s="94">
        <f>+$C27*AI29</f>
        <v>0</v>
      </c>
      <c r="AT29" s="94">
        <f>+AR29+AS29</f>
        <v>0</v>
      </c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</row>
    <row r="30" spans="2:110" ht="12.75">
      <c r="B30" s="88"/>
      <c r="C30" s="88"/>
      <c r="D30" s="13"/>
      <c r="E30" s="19"/>
      <c r="F30" s="19"/>
      <c r="G30" s="19"/>
      <c r="H30" s="19"/>
      <c r="I30" s="20"/>
      <c r="J30" s="19"/>
      <c r="K30" s="19"/>
      <c r="L30" s="27"/>
      <c r="M30" s="27"/>
      <c r="N30" s="27"/>
      <c r="O30" s="27"/>
      <c r="P30" s="27"/>
      <c r="Q30" s="27"/>
      <c r="R30" s="27"/>
      <c r="S30" s="27"/>
      <c r="T30" s="20"/>
      <c r="U30" s="20"/>
      <c r="V30" s="28"/>
      <c r="W30" s="29"/>
      <c r="X30" s="27"/>
      <c r="Y30" s="27"/>
      <c r="Z30" s="27"/>
      <c r="AA30" s="30"/>
      <c r="AB30" s="27"/>
      <c r="AC30" s="30"/>
      <c r="AD30" s="27"/>
      <c r="AE30" s="31"/>
      <c r="AF30" s="27"/>
      <c r="AG30" s="32"/>
      <c r="AH30" s="33"/>
      <c r="AI30" s="31"/>
      <c r="AK30" s="31"/>
      <c r="AL30" s="55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</row>
    <row r="31" spans="2:110" ht="12.75">
      <c r="B31" s="88"/>
      <c r="C31" s="88"/>
      <c r="D31" s="2" t="s">
        <v>61</v>
      </c>
      <c r="E31" s="21">
        <v>42250</v>
      </c>
      <c r="F31" s="21">
        <v>65000</v>
      </c>
      <c r="G31" s="4">
        <v>150</v>
      </c>
      <c r="H31" s="22">
        <f>+(1030*1+16*3)/4</f>
        <v>269.5</v>
      </c>
      <c r="I31" s="63" t="s">
        <v>91</v>
      </c>
      <c r="J31" s="64" t="s">
        <v>91</v>
      </c>
      <c r="K31" s="64" t="s">
        <v>91</v>
      </c>
      <c r="L31" s="34">
        <v>19500</v>
      </c>
      <c r="M31" s="35">
        <f>+N31*H31</f>
        <v>2695</v>
      </c>
      <c r="N31" s="46">
        <f>+M31/H31</f>
        <v>10</v>
      </c>
      <c r="O31" s="37">
        <f>+N31</f>
        <v>10</v>
      </c>
      <c r="P31" s="38">
        <v>0.25</v>
      </c>
      <c r="Q31" s="5">
        <f>(F31+F31*P31)/2</f>
        <v>40625</v>
      </c>
      <c r="R31" s="39">
        <v>0.003</v>
      </c>
      <c r="S31" s="40">
        <v>0.009</v>
      </c>
      <c r="T31" s="40">
        <v>0.012</v>
      </c>
      <c r="U31" s="41">
        <v>2</v>
      </c>
      <c r="V31" s="9">
        <v>1</v>
      </c>
      <c r="W31" s="42">
        <v>150</v>
      </c>
      <c r="X31" s="9">
        <v>1.1</v>
      </c>
      <c r="Y31" s="61" t="s">
        <v>92</v>
      </c>
      <c r="Z31" s="43">
        <f>F31*(1-$P31)/N31/$H31*$Y32</f>
        <v>3.5532069970845477</v>
      </c>
      <c r="AA31" s="43">
        <f>+Q31*$AA$15/$H31*Y32</f>
        <v>0.41454081632653056</v>
      </c>
      <c r="AB31" s="43">
        <f>+Q31*R31/$H31*Y32</f>
        <v>0.08883017492711369</v>
      </c>
      <c r="AC31" s="43">
        <f>+Q31*$AC$15/$H31*Y32</f>
        <v>2.3688046647230316</v>
      </c>
      <c r="AD31" s="43">
        <f>+Q31*S31/$H31*Y32</f>
        <v>0.26649052478134105</v>
      </c>
      <c r="AE31" s="43">
        <f>+Z31+AA31+AB31+AC31+AD31</f>
        <v>6.691873177842565</v>
      </c>
      <c r="AF31" s="43">
        <f>+F31*(T31*(H31*O31/1000)^U31)/N31/H31*Y32</f>
        <v>0.41291249999999996</v>
      </c>
      <c r="AG31" s="43">
        <f>+V31*0.06*W31*X31*H31*(1+$AG$15)/H31*Y32</f>
        <v>2.236339285714285</v>
      </c>
      <c r="AH31" s="43">
        <v>0</v>
      </c>
      <c r="AI31" s="43">
        <f>+AF31+AG31+AH31</f>
        <v>2.649251785714285</v>
      </c>
      <c r="AK31" s="43">
        <f>+AE31+AI31</f>
        <v>9.341124963556851</v>
      </c>
      <c r="AL31" s="11" t="str">
        <f>+$D31</f>
        <v>150-HP Wheel Tractor</v>
      </c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</row>
    <row r="32" spans="2:110" ht="12.75">
      <c r="B32" s="88"/>
      <c r="C32" s="88"/>
      <c r="D32" s="2" t="s">
        <v>115</v>
      </c>
      <c r="E32" s="21">
        <v>3163</v>
      </c>
      <c r="F32" s="21">
        <v>5750</v>
      </c>
      <c r="G32" s="63" t="s">
        <v>91</v>
      </c>
      <c r="H32" s="4">
        <v>83</v>
      </c>
      <c r="I32" s="8">
        <v>3.5</v>
      </c>
      <c r="J32" s="4">
        <v>15</v>
      </c>
      <c r="K32" s="4">
        <v>0.8</v>
      </c>
      <c r="L32" s="34">
        <v>575</v>
      </c>
      <c r="M32" s="34">
        <v>2400</v>
      </c>
      <c r="N32" s="46">
        <f>+M32/H32</f>
        <v>28.91566265060241</v>
      </c>
      <c r="O32" s="37">
        <f>+N32</f>
        <v>28.91566265060241</v>
      </c>
      <c r="P32" s="38">
        <v>0.1385</v>
      </c>
      <c r="Q32" s="5">
        <f>(F32+F32*P32)/2</f>
        <v>3273.1875</v>
      </c>
      <c r="R32" s="44">
        <v>0</v>
      </c>
      <c r="S32" s="38">
        <v>0.006</v>
      </c>
      <c r="T32" s="44">
        <v>0.18</v>
      </c>
      <c r="U32" s="45">
        <v>1.7</v>
      </c>
      <c r="V32" s="61" t="s">
        <v>92</v>
      </c>
      <c r="W32" s="61" t="s">
        <v>92</v>
      </c>
      <c r="X32" s="61" t="s">
        <v>92</v>
      </c>
      <c r="Y32" s="7">
        <f>1/(K32*I32*5280*J32/43560)</f>
        <v>0.1964285714285714</v>
      </c>
      <c r="Z32" s="60">
        <f>F32*(1-$P32)/N32/$H32*$Y32</f>
        <v>0.40543061755952375</v>
      </c>
      <c r="AA32" s="60">
        <f>+Q32*$AA$15/$H32*Y32</f>
        <v>0.10844898343373492</v>
      </c>
      <c r="AB32" s="60">
        <f>+Q32*R32/$H32*Y32</f>
        <v>0</v>
      </c>
      <c r="AC32" s="60">
        <f>+Q32*$AC$15/$H32*Y32</f>
        <v>0.6197084767641996</v>
      </c>
      <c r="AD32" s="60">
        <f>+Q32*S32/$H32*Y32</f>
        <v>0.046478135757314964</v>
      </c>
      <c r="AE32" s="60">
        <f>+Z32+AA32+AB32+AC32+AD32</f>
        <v>1.1800662135147733</v>
      </c>
      <c r="AF32" s="60">
        <f>+F32*(T32*(H32*O32/1000)^U32)/N32/H32*Y32</f>
        <v>0.3752259597772635</v>
      </c>
      <c r="AG32" s="60">
        <v>0</v>
      </c>
      <c r="AH32" s="60">
        <f>+H32*$AH$14*$AH$15/H32*Y32</f>
        <v>1.2964285714285713</v>
      </c>
      <c r="AI32" s="60">
        <f>+AF32+AG32+AH32</f>
        <v>1.6716545312058346</v>
      </c>
      <c r="AK32" s="60">
        <f>+AE32+AI32</f>
        <v>2.851720744720608</v>
      </c>
      <c r="AL32" s="11" t="str">
        <f>+$D32</f>
        <v>Disk</v>
      </c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</row>
    <row r="33" spans="2:110" ht="12.75">
      <c r="B33" s="88"/>
      <c r="C33" s="88"/>
      <c r="D33" s="3"/>
      <c r="E33" s="21"/>
      <c r="F33" s="21"/>
      <c r="G33" s="6"/>
      <c r="H33" s="4"/>
      <c r="I33" s="8"/>
      <c r="J33" s="4"/>
      <c r="K33" s="4"/>
      <c r="L33" s="34"/>
      <c r="M33" s="34"/>
      <c r="N33" s="46"/>
      <c r="O33" s="47"/>
      <c r="P33" s="38"/>
      <c r="Q33" s="5"/>
      <c r="R33" s="44"/>
      <c r="S33" s="38"/>
      <c r="T33" s="44"/>
      <c r="U33" s="45"/>
      <c r="V33" s="9"/>
      <c r="W33" s="6"/>
      <c r="X33" s="6"/>
      <c r="Y33" s="7"/>
      <c r="Z33" s="43">
        <f aca="true" t="shared" si="3" ref="Z33:AI33">+Z31+Z32</f>
        <v>3.9586376146440716</v>
      </c>
      <c r="AA33" s="43">
        <f t="shared" si="3"/>
        <v>0.5229897997602655</v>
      </c>
      <c r="AB33" s="43">
        <f t="shared" si="3"/>
        <v>0.08883017492711369</v>
      </c>
      <c r="AC33" s="43">
        <f t="shared" si="3"/>
        <v>2.988513141487231</v>
      </c>
      <c r="AD33" s="43">
        <f t="shared" si="3"/>
        <v>0.312968660538656</v>
      </c>
      <c r="AE33" s="43">
        <f t="shared" si="3"/>
        <v>7.871939391357338</v>
      </c>
      <c r="AF33" s="43">
        <f t="shared" si="3"/>
        <v>0.7881384597772634</v>
      </c>
      <c r="AG33" s="43">
        <f t="shared" si="3"/>
        <v>2.236339285714285</v>
      </c>
      <c r="AH33" s="43">
        <f t="shared" si="3"/>
        <v>1.2964285714285713</v>
      </c>
      <c r="AI33" s="43">
        <f t="shared" si="3"/>
        <v>4.320906316920119</v>
      </c>
      <c r="AK33" s="43">
        <f>+AK31+AK32</f>
        <v>12.19284570827746</v>
      </c>
      <c r="AL33" s="11"/>
      <c r="AM33" s="1"/>
      <c r="AN33" s="94">
        <f>+$B31*AE33</f>
        <v>0</v>
      </c>
      <c r="AO33" s="94">
        <f>+$B31*AI33</f>
        <v>0</v>
      </c>
      <c r="AP33" s="94">
        <f>+AN33+AO33</f>
        <v>0</v>
      </c>
      <c r="AQ33" s="1"/>
      <c r="AR33" s="94">
        <f>+$C31*AE33</f>
        <v>0</v>
      </c>
      <c r="AS33" s="94">
        <f>+$C31*AI33</f>
        <v>0</v>
      </c>
      <c r="AT33" s="94">
        <f>+AR33+AS33</f>
        <v>0</v>
      </c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</row>
    <row r="34" spans="2:110" ht="12.75">
      <c r="B34" s="88"/>
      <c r="C34" s="88"/>
      <c r="D34" s="3"/>
      <c r="E34" s="21"/>
      <c r="F34" s="21"/>
      <c r="G34" s="6"/>
      <c r="H34" s="4"/>
      <c r="I34" s="8"/>
      <c r="J34" s="4"/>
      <c r="K34" s="4"/>
      <c r="L34" s="34"/>
      <c r="M34" s="34"/>
      <c r="N34" s="46"/>
      <c r="O34" s="47"/>
      <c r="P34" s="38"/>
      <c r="Q34" s="5"/>
      <c r="R34" s="44"/>
      <c r="S34" s="38"/>
      <c r="T34" s="44"/>
      <c r="U34" s="45"/>
      <c r="V34" s="9"/>
      <c r="W34" s="6"/>
      <c r="X34" s="6"/>
      <c r="Y34" s="7"/>
      <c r="Z34" s="23"/>
      <c r="AA34" s="23"/>
      <c r="AB34" s="23"/>
      <c r="AC34" s="23"/>
      <c r="AD34" s="23"/>
      <c r="AE34" s="43"/>
      <c r="AF34" s="23"/>
      <c r="AG34" s="23"/>
      <c r="AH34" s="23"/>
      <c r="AI34" s="23"/>
      <c r="AK34" s="48"/>
      <c r="AL34" s="1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</row>
    <row r="35" spans="2:110" ht="12.75">
      <c r="B35" s="88"/>
      <c r="C35" s="88"/>
      <c r="D35" s="2" t="s">
        <v>61</v>
      </c>
      <c r="E35" s="21">
        <v>42250</v>
      </c>
      <c r="F35" s="21">
        <v>65000</v>
      </c>
      <c r="G35" s="4">
        <v>150</v>
      </c>
      <c r="H35" s="22">
        <f>+(1030*1+16*3)/4</f>
        <v>269.5</v>
      </c>
      <c r="I35" s="63" t="s">
        <v>91</v>
      </c>
      <c r="J35" s="64" t="s">
        <v>91</v>
      </c>
      <c r="K35" s="64" t="s">
        <v>91</v>
      </c>
      <c r="L35" s="34">
        <v>19500</v>
      </c>
      <c r="M35" s="35">
        <f>+N35*H35</f>
        <v>2695</v>
      </c>
      <c r="N35" s="46">
        <f>+M35/H35</f>
        <v>10</v>
      </c>
      <c r="O35" s="37">
        <f>+N35</f>
        <v>10</v>
      </c>
      <c r="P35" s="38">
        <v>0.25</v>
      </c>
      <c r="Q35" s="5">
        <f>(F35+F35*P35)/2</f>
        <v>40625</v>
      </c>
      <c r="R35" s="39">
        <v>0.003</v>
      </c>
      <c r="S35" s="40">
        <v>0.009</v>
      </c>
      <c r="T35" s="40">
        <v>0.012</v>
      </c>
      <c r="U35" s="41">
        <v>2</v>
      </c>
      <c r="V35" s="9">
        <v>1</v>
      </c>
      <c r="W35" s="42">
        <v>150</v>
      </c>
      <c r="X35" s="9">
        <v>1.1</v>
      </c>
      <c r="Y35" s="61" t="s">
        <v>92</v>
      </c>
      <c r="Z35" s="43">
        <f>F35*(1-$P35)/N35/$H35*$Y36</f>
        <v>3.807007496876301</v>
      </c>
      <c r="AA35" s="43">
        <f>+Q35*$AA$15/$H35*Y36</f>
        <v>0.44415087463556846</v>
      </c>
      <c r="AB35" s="43">
        <f>+Q35*R35/$H35*Y36</f>
        <v>0.09517518742190753</v>
      </c>
      <c r="AC35" s="43">
        <f>+Q35*$AC$15/$H35*Y36</f>
        <v>2.538004997917534</v>
      </c>
      <c r="AD35" s="43">
        <f>+Q35*S35/$H35*Y36</f>
        <v>0.28552556226572257</v>
      </c>
      <c r="AE35" s="43">
        <f>+Z35+AA35+AB35+AC35+AD35</f>
        <v>7.169864119117034</v>
      </c>
      <c r="AF35" s="43">
        <f>+F35*(T35*(H35*O35/1000)^U35)/N35/H35*Y36</f>
        <v>0.44240624999999995</v>
      </c>
      <c r="AG35" s="43">
        <f>+V35*0.06*W35*X35*H35*(1+$AG$15)/H35*Y36</f>
        <v>2.396077806122449</v>
      </c>
      <c r="AH35" s="43">
        <v>0</v>
      </c>
      <c r="AI35" s="43">
        <f>+AF35+AG35+AH35</f>
        <v>2.8384840561224487</v>
      </c>
      <c r="AK35" s="43">
        <f>+AE35+AI35</f>
        <v>10.008348175239483</v>
      </c>
      <c r="AL35" s="11" t="str">
        <f>+$D35</f>
        <v>150-HP Wheel Tractor</v>
      </c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</row>
    <row r="36" spans="2:110" ht="12.75">
      <c r="B36" s="88"/>
      <c r="C36" s="88"/>
      <c r="D36" s="3" t="s">
        <v>67</v>
      </c>
      <c r="E36" s="21">
        <v>4333</v>
      </c>
      <c r="F36" s="21">
        <v>7878</v>
      </c>
      <c r="G36" s="63" t="s">
        <v>91</v>
      </c>
      <c r="H36" s="4">
        <v>55</v>
      </c>
      <c r="I36" s="8">
        <v>3.5</v>
      </c>
      <c r="J36" s="4">
        <v>14</v>
      </c>
      <c r="K36" s="4">
        <v>0.8</v>
      </c>
      <c r="L36" s="34">
        <v>788</v>
      </c>
      <c r="M36" s="34">
        <v>2400</v>
      </c>
      <c r="N36" s="46">
        <f>+M36/H36</f>
        <v>43.63636363636363</v>
      </c>
      <c r="O36" s="37">
        <f>+N36</f>
        <v>43.63636363636363</v>
      </c>
      <c r="P36" s="38">
        <v>0.1385</v>
      </c>
      <c r="Q36" s="5">
        <f>(F36+F36*P36)/2</f>
        <v>4484.5515</v>
      </c>
      <c r="R36" s="44">
        <v>0</v>
      </c>
      <c r="S36" s="38">
        <v>0.006</v>
      </c>
      <c r="T36" s="44">
        <v>0.18</v>
      </c>
      <c r="U36" s="45">
        <v>1.7</v>
      </c>
      <c r="V36" s="61" t="s">
        <v>92</v>
      </c>
      <c r="W36" s="61" t="s">
        <v>92</v>
      </c>
      <c r="X36" s="61" t="s">
        <v>92</v>
      </c>
      <c r="Y36" s="7">
        <f>1/(K36*I36*5280*J36/43560)</f>
        <v>0.21045918367346936</v>
      </c>
      <c r="Z36" s="60">
        <f>F36*(1-$P36)/N36/$H36*$Y36</f>
        <v>0.5951520009566326</v>
      </c>
      <c r="AA36" s="60">
        <f>+Q36*$AA$15/$H36*Y36</f>
        <v>0.24024383035714278</v>
      </c>
      <c r="AB36" s="60">
        <f>+Q36*R36/$H36*Y36</f>
        <v>0</v>
      </c>
      <c r="AC36" s="60">
        <f>+Q36*$AC$15/$H36*Y36</f>
        <v>1.372821887755102</v>
      </c>
      <c r="AD36" s="60">
        <f>+Q36*S36/$H36*Y36</f>
        <v>0.10296164158163264</v>
      </c>
      <c r="AE36" s="60">
        <f>+Z36+AA36+AB36+AC36+AD36</f>
        <v>2.31117936065051</v>
      </c>
      <c r="AF36" s="60">
        <f>+F36*(T36*(H36*O36/1000)^U36)/N36/H36*Y36</f>
        <v>0.5508130641848352</v>
      </c>
      <c r="AG36" s="60">
        <v>0</v>
      </c>
      <c r="AH36" s="60">
        <f>+H36*$AH$14*$AH$15/H36*Y36</f>
        <v>1.389030612244898</v>
      </c>
      <c r="AI36" s="60">
        <f>+AF36+AG36+AH36</f>
        <v>1.9398436764297333</v>
      </c>
      <c r="AK36" s="60">
        <f>+AE36+AI36</f>
        <v>4.251023037080243</v>
      </c>
      <c r="AL36" s="11" t="str">
        <f>+$D36</f>
        <v>Offset Disk</v>
      </c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</row>
    <row r="37" spans="2:110" ht="12.75">
      <c r="B37" s="88"/>
      <c r="C37" s="88"/>
      <c r="D37" s="3"/>
      <c r="E37" s="21"/>
      <c r="F37" s="21"/>
      <c r="G37" s="6"/>
      <c r="H37" s="4"/>
      <c r="I37" s="8"/>
      <c r="J37" s="4"/>
      <c r="K37" s="4"/>
      <c r="L37" s="34"/>
      <c r="M37" s="34"/>
      <c r="N37" s="46"/>
      <c r="O37" s="47"/>
      <c r="P37" s="38"/>
      <c r="Q37" s="5"/>
      <c r="R37" s="44"/>
      <c r="S37" s="38"/>
      <c r="T37" s="44"/>
      <c r="U37" s="45"/>
      <c r="V37" s="9"/>
      <c r="W37" s="6"/>
      <c r="X37" s="6"/>
      <c r="Y37" s="7"/>
      <c r="Z37" s="43">
        <f aca="true" t="shared" si="4" ref="Z37:AI37">+Z35+Z36</f>
        <v>4.402159497832933</v>
      </c>
      <c r="AA37" s="43">
        <f t="shared" si="4"/>
        <v>0.6843947049927113</v>
      </c>
      <c r="AB37" s="43">
        <f t="shared" si="4"/>
        <v>0.09517518742190753</v>
      </c>
      <c r="AC37" s="43">
        <f t="shared" si="4"/>
        <v>3.910826885672636</v>
      </c>
      <c r="AD37" s="43">
        <f t="shared" si="4"/>
        <v>0.3884872038473552</v>
      </c>
      <c r="AE37" s="43">
        <f t="shared" si="4"/>
        <v>9.481043479767544</v>
      </c>
      <c r="AF37" s="43">
        <f t="shared" si="4"/>
        <v>0.9932193141848351</v>
      </c>
      <c r="AG37" s="43">
        <f t="shared" si="4"/>
        <v>2.396077806122449</v>
      </c>
      <c r="AH37" s="43">
        <f t="shared" si="4"/>
        <v>1.389030612244898</v>
      </c>
      <c r="AI37" s="43">
        <f t="shared" si="4"/>
        <v>4.778327732552182</v>
      </c>
      <c r="AK37" s="43">
        <f>+AK35+AK36</f>
        <v>14.259371212319726</v>
      </c>
      <c r="AL37" s="11"/>
      <c r="AM37" s="1"/>
      <c r="AN37" s="94">
        <f>+$B35*AE37</f>
        <v>0</v>
      </c>
      <c r="AO37" s="94">
        <f>+$B35*AI37</f>
        <v>0</v>
      </c>
      <c r="AP37" s="94">
        <f>+AN37+AO37</f>
        <v>0</v>
      </c>
      <c r="AQ37" s="1"/>
      <c r="AR37" s="94">
        <f>+$C35*AE37</f>
        <v>0</v>
      </c>
      <c r="AS37" s="94">
        <f>+$C35*AI37</f>
        <v>0</v>
      </c>
      <c r="AT37" s="94">
        <f>+AR37+AS37</f>
        <v>0</v>
      </c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</row>
    <row r="38" spans="2:110" ht="12.75">
      <c r="B38" s="88"/>
      <c r="C38" s="88"/>
      <c r="D38" s="3"/>
      <c r="E38" s="21"/>
      <c r="F38" s="21"/>
      <c r="G38" s="6"/>
      <c r="H38" s="4"/>
      <c r="I38" s="8"/>
      <c r="J38" s="4"/>
      <c r="K38" s="4"/>
      <c r="L38" s="34"/>
      <c r="M38" s="34"/>
      <c r="N38" s="46"/>
      <c r="O38" s="47"/>
      <c r="P38" s="38"/>
      <c r="Q38" s="5"/>
      <c r="R38" s="44"/>
      <c r="S38" s="38"/>
      <c r="T38" s="44"/>
      <c r="U38" s="45"/>
      <c r="V38" s="9"/>
      <c r="W38" s="6"/>
      <c r="X38" s="6"/>
      <c r="Y38" s="7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K38" s="43"/>
      <c r="AL38" s="1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</row>
    <row r="39" spans="2:110" ht="12.75">
      <c r="B39" s="88"/>
      <c r="C39" s="88"/>
      <c r="D39" s="2" t="s">
        <v>61</v>
      </c>
      <c r="E39" s="21">
        <v>42250</v>
      </c>
      <c r="F39" s="21">
        <v>65000</v>
      </c>
      <c r="G39" s="4">
        <v>150</v>
      </c>
      <c r="H39" s="22">
        <f>+(1030*1+16*3)/4</f>
        <v>269.5</v>
      </c>
      <c r="I39" s="63" t="s">
        <v>91</v>
      </c>
      <c r="J39" s="64" t="s">
        <v>91</v>
      </c>
      <c r="K39" s="64" t="s">
        <v>91</v>
      </c>
      <c r="L39" s="34">
        <v>19500</v>
      </c>
      <c r="M39" s="35">
        <f>+N39*H39</f>
        <v>2695</v>
      </c>
      <c r="N39" s="46">
        <f>+M39/H39</f>
        <v>10</v>
      </c>
      <c r="O39" s="37">
        <f>+N39</f>
        <v>10</v>
      </c>
      <c r="P39" s="38">
        <v>0.25</v>
      </c>
      <c r="Q39" s="5">
        <f>(F39+F39*P39)/2</f>
        <v>40625</v>
      </c>
      <c r="R39" s="39">
        <v>0.003</v>
      </c>
      <c r="S39" s="40">
        <v>0.009</v>
      </c>
      <c r="T39" s="40">
        <v>0.012</v>
      </c>
      <c r="U39" s="41">
        <v>2</v>
      </c>
      <c r="V39" s="9">
        <v>1</v>
      </c>
      <c r="W39" s="42">
        <v>150</v>
      </c>
      <c r="X39" s="9">
        <v>1.1</v>
      </c>
      <c r="Y39" s="61" t="s">
        <v>92</v>
      </c>
      <c r="Z39" s="43">
        <f>F39*(1-$P39)/N39/$H39*$Y40</f>
        <v>1.1203805846662989</v>
      </c>
      <c r="AA39" s="43">
        <f>+Q39*$AA$15/$H39*Y40</f>
        <v>0.1307110682110682</v>
      </c>
      <c r="AB39" s="43">
        <f>+Q39*R39/$H39*Y40</f>
        <v>0.02800951461665747</v>
      </c>
      <c r="AC39" s="43">
        <f>+Q39*$AC$15/$H39*Y40</f>
        <v>0.7469203897775325</v>
      </c>
      <c r="AD39" s="43">
        <f>+Q39*S39/$H39*Y40</f>
        <v>0.08402854384997241</v>
      </c>
      <c r="AE39" s="43">
        <f>+Z39+AA39+AB39+AC39+AD39</f>
        <v>2.1100501011215296</v>
      </c>
      <c r="AF39" s="43">
        <f>+F39*(T39*(H39*O39/1000)^U39)/N39/H39*Y40</f>
        <v>0.13019763513513513</v>
      </c>
      <c r="AG39" s="43">
        <f>+V39*0.06*W39*X39*H39*(1+$AG$15)/H39*Y40</f>
        <v>0.705152027027027</v>
      </c>
      <c r="AH39" s="43">
        <v>0</v>
      </c>
      <c r="AI39" s="43">
        <f>+AF39+AG39+AH39</f>
        <v>0.8353496621621621</v>
      </c>
      <c r="AK39" s="43">
        <f>+AE39+AI39</f>
        <v>2.9453997632836915</v>
      </c>
      <c r="AL39" s="11" t="str">
        <f>+$D39</f>
        <v>150-HP Wheel Tractor</v>
      </c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</row>
    <row r="40" spans="2:110" ht="12.75">
      <c r="B40" s="88"/>
      <c r="C40" s="88"/>
      <c r="D40" s="3" t="s">
        <v>70</v>
      </c>
      <c r="E40" s="21">
        <v>7200</v>
      </c>
      <c r="F40" s="21">
        <v>12000</v>
      </c>
      <c r="G40" s="63" t="s">
        <v>91</v>
      </c>
      <c r="H40" s="4">
        <v>73</v>
      </c>
      <c r="I40" s="8">
        <v>3.7</v>
      </c>
      <c r="J40" s="4">
        <v>45</v>
      </c>
      <c r="K40" s="4">
        <v>0.8</v>
      </c>
      <c r="L40" s="34">
        <v>2400</v>
      </c>
      <c r="M40" s="34">
        <v>1200</v>
      </c>
      <c r="N40" s="46">
        <f>+M40/H40</f>
        <v>16.438356164383563</v>
      </c>
      <c r="O40" s="37">
        <f>+N40</f>
        <v>16.438356164383563</v>
      </c>
      <c r="P40" s="34">
        <v>0.1385</v>
      </c>
      <c r="Q40" s="5">
        <f>(F40+F40*P40)/2</f>
        <v>6831</v>
      </c>
      <c r="R40" s="44">
        <v>0</v>
      </c>
      <c r="S40" s="38">
        <v>0.006</v>
      </c>
      <c r="T40" s="49">
        <v>0.3</v>
      </c>
      <c r="U40" s="50">
        <v>1.4</v>
      </c>
      <c r="V40" s="61" t="s">
        <v>92</v>
      </c>
      <c r="W40" s="61" t="s">
        <v>92</v>
      </c>
      <c r="X40" s="61" t="s">
        <v>92</v>
      </c>
      <c r="Y40" s="7">
        <f>1/(K40*I40*5280*J40/43560)</f>
        <v>0.06193693693693693</v>
      </c>
      <c r="Z40" s="60">
        <f>F40*(1-$P40)/N40/$H40*$Y40</f>
        <v>0.5335867117117117</v>
      </c>
      <c r="AA40" s="60">
        <f>+Q40*$AA$15/$H40*Y40</f>
        <v>0.08114078119215104</v>
      </c>
      <c r="AB40" s="60">
        <f>+Q40*R40/$H40*Y40</f>
        <v>0</v>
      </c>
      <c r="AC40" s="60">
        <f>+Q40*$AC$15/$H40*Y40</f>
        <v>0.46366160681229174</v>
      </c>
      <c r="AD40" s="60">
        <f>+Q40*S40/$H40*Y40</f>
        <v>0.03477462051092188</v>
      </c>
      <c r="AE40" s="60">
        <f>+Z40+AA40+AB40+AC40+AD40</f>
        <v>1.1131637202270763</v>
      </c>
      <c r="AF40" s="60">
        <f>+F40*(T40*(H40*O40/1000)^U40)/N40/H40*Y40</f>
        <v>0.23984171607280272</v>
      </c>
      <c r="AG40" s="60">
        <v>0</v>
      </c>
      <c r="AH40" s="60">
        <f>+H40*$AH$14*$AH$15/H40*Y40</f>
        <v>0.40878378378378377</v>
      </c>
      <c r="AI40" s="60">
        <f>+AF40+AG40+AH40</f>
        <v>0.6486254998565865</v>
      </c>
      <c r="AK40" s="60">
        <f>+AE40+AI40</f>
        <v>1.7617892200836627</v>
      </c>
      <c r="AL40" s="11" t="str">
        <f>+$D40</f>
        <v>Field Cultivator</v>
      </c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</row>
    <row r="41" spans="2:110" ht="12.75">
      <c r="B41" s="88"/>
      <c r="C41" s="88"/>
      <c r="D41" s="3"/>
      <c r="E41" s="21"/>
      <c r="F41" s="21"/>
      <c r="G41" s="6"/>
      <c r="H41" s="4"/>
      <c r="I41" s="8"/>
      <c r="J41" s="4"/>
      <c r="K41" s="4"/>
      <c r="L41" s="34"/>
      <c r="M41" s="34"/>
      <c r="N41" s="46"/>
      <c r="O41" s="51"/>
      <c r="P41" s="34"/>
      <c r="Q41" s="5"/>
      <c r="R41" s="44"/>
      <c r="S41" s="38"/>
      <c r="T41" s="49"/>
      <c r="U41" s="50"/>
      <c r="V41" s="9"/>
      <c r="W41" s="6"/>
      <c r="X41" s="6"/>
      <c r="Y41" s="7"/>
      <c r="Z41" s="43">
        <f aca="true" t="shared" si="5" ref="Z41:AI41">+Z39+Z40</f>
        <v>1.6539672963780105</v>
      </c>
      <c r="AA41" s="43">
        <f t="shared" si="5"/>
        <v>0.21185184940321924</v>
      </c>
      <c r="AB41" s="43">
        <f t="shared" si="5"/>
        <v>0.02800951461665747</v>
      </c>
      <c r="AC41" s="43">
        <f t="shared" si="5"/>
        <v>1.2105819965898243</v>
      </c>
      <c r="AD41" s="43">
        <f t="shared" si="5"/>
        <v>0.11880316436089429</v>
      </c>
      <c r="AE41" s="43">
        <f t="shared" si="5"/>
        <v>3.223213821348606</v>
      </c>
      <c r="AF41" s="43">
        <f t="shared" si="5"/>
        <v>0.37003935120793785</v>
      </c>
      <c r="AG41" s="43">
        <f t="shared" si="5"/>
        <v>0.705152027027027</v>
      </c>
      <c r="AH41" s="43">
        <f t="shared" si="5"/>
        <v>0.40878378378378377</v>
      </c>
      <c r="AI41" s="43">
        <f t="shared" si="5"/>
        <v>1.4839751620187487</v>
      </c>
      <c r="AK41" s="43">
        <f>+AK39+AK40</f>
        <v>4.707188983367354</v>
      </c>
      <c r="AL41" s="11"/>
      <c r="AM41" s="1"/>
      <c r="AN41" s="94">
        <f>+$B39*AE41</f>
        <v>0</v>
      </c>
      <c r="AO41" s="94">
        <f>+$B39*AI41</f>
        <v>0</v>
      </c>
      <c r="AP41" s="94">
        <f>+AN41+AO41</f>
        <v>0</v>
      </c>
      <c r="AQ41" s="1"/>
      <c r="AR41" s="94">
        <f>+$C39*AE41</f>
        <v>0</v>
      </c>
      <c r="AS41" s="94">
        <f>+$C39*AI41</f>
        <v>0</v>
      </c>
      <c r="AT41" s="94">
        <f>+AR41+AS41</f>
        <v>0</v>
      </c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</row>
    <row r="42" spans="2:110" ht="12.75">
      <c r="B42" s="88"/>
      <c r="C42" s="88"/>
      <c r="D42" s="3"/>
      <c r="E42" s="21"/>
      <c r="F42" s="21"/>
      <c r="G42" s="6"/>
      <c r="H42" s="4"/>
      <c r="I42" s="8"/>
      <c r="J42" s="4"/>
      <c r="K42" s="4"/>
      <c r="L42" s="34"/>
      <c r="M42" s="34"/>
      <c r="N42" s="46"/>
      <c r="O42" s="51"/>
      <c r="P42" s="34"/>
      <c r="Q42" s="5"/>
      <c r="R42" s="44"/>
      <c r="S42" s="38"/>
      <c r="T42" s="49"/>
      <c r="U42" s="50"/>
      <c r="V42" s="9"/>
      <c r="W42" s="6"/>
      <c r="X42" s="6"/>
      <c r="Y42" s="7"/>
      <c r="Z42" s="23"/>
      <c r="AA42" s="23"/>
      <c r="AB42" s="23"/>
      <c r="AC42" s="23"/>
      <c r="AD42" s="23"/>
      <c r="AE42" s="43"/>
      <c r="AF42" s="23"/>
      <c r="AG42" s="23"/>
      <c r="AH42" s="23"/>
      <c r="AI42" s="23"/>
      <c r="AK42" s="48"/>
      <c r="AL42" s="1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</row>
    <row r="43" spans="2:110" ht="12.75">
      <c r="B43" s="88"/>
      <c r="C43" s="88"/>
      <c r="D43" s="2" t="s">
        <v>61</v>
      </c>
      <c r="E43" s="21">
        <v>42250</v>
      </c>
      <c r="F43" s="21">
        <v>65000</v>
      </c>
      <c r="G43" s="4">
        <v>150</v>
      </c>
      <c r="H43" s="22">
        <f>+(1030*1+16*3)/4</f>
        <v>269.5</v>
      </c>
      <c r="I43" s="63" t="s">
        <v>91</v>
      </c>
      <c r="J43" s="64" t="s">
        <v>91</v>
      </c>
      <c r="K43" s="64" t="s">
        <v>91</v>
      </c>
      <c r="L43" s="34">
        <v>19500</v>
      </c>
      <c r="M43" s="35">
        <f>+N43*H43</f>
        <v>2695</v>
      </c>
      <c r="N43" s="46">
        <f>+M43/H43</f>
        <v>10</v>
      </c>
      <c r="O43" s="37">
        <f>+N43</f>
        <v>10</v>
      </c>
      <c r="P43" s="38">
        <v>0.25</v>
      </c>
      <c r="Q43" s="5">
        <f>(F43+F43*P43)/2</f>
        <v>40625</v>
      </c>
      <c r="R43" s="39">
        <v>0.003</v>
      </c>
      <c r="S43" s="40">
        <v>0.009</v>
      </c>
      <c r="T43" s="40">
        <v>0.012</v>
      </c>
      <c r="U43" s="41">
        <v>2</v>
      </c>
      <c r="V43" s="9">
        <v>1</v>
      </c>
      <c r="W43" s="42">
        <v>150</v>
      </c>
      <c r="X43" s="9">
        <v>1.1</v>
      </c>
      <c r="Y43" s="61" t="s">
        <v>92</v>
      </c>
      <c r="Z43" s="43">
        <f>F43*(1-$P43)/N43/$H43*$Y44</f>
        <v>3.361141753998896</v>
      </c>
      <c r="AA43" s="43">
        <f>+Q43*$AA$15/$H43*Y44</f>
        <v>0.39213320463320456</v>
      </c>
      <c r="AB43" s="43">
        <f>+Q43*R43/$H43*Y44</f>
        <v>0.08402854384997241</v>
      </c>
      <c r="AC43" s="43">
        <f>+Q43*$AC$15/$H43*Y44</f>
        <v>2.2407611693325973</v>
      </c>
      <c r="AD43" s="43">
        <f>+Q43*S43/$H43*Y44</f>
        <v>0.2520856315499172</v>
      </c>
      <c r="AE43" s="43">
        <f>+Z43+AA43+AB43+AC43+AD43</f>
        <v>6.330150303364588</v>
      </c>
      <c r="AF43" s="43">
        <f>+F43*(T43*(H43*O43/1000)^U43)/N43/H43*Y44</f>
        <v>0.39059290540540537</v>
      </c>
      <c r="AG43" s="43">
        <f>+V43*0.06*W43*X43*H43*(1+$AG$15)/H43*Y44</f>
        <v>2.1154560810810805</v>
      </c>
      <c r="AH43" s="43">
        <v>0</v>
      </c>
      <c r="AI43" s="43">
        <f>+AF43+AG43+AH43</f>
        <v>2.506048986486486</v>
      </c>
      <c r="AK43" s="43">
        <f>+AE43+AI43</f>
        <v>8.836199289851074</v>
      </c>
      <c r="AL43" s="11" t="str">
        <f>+$D43</f>
        <v>150-HP Wheel Tractor</v>
      </c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</row>
    <row r="44" spans="2:110" ht="12.75">
      <c r="B44" s="88"/>
      <c r="C44" s="88"/>
      <c r="D44" s="2" t="s">
        <v>71</v>
      </c>
      <c r="E44" s="21">
        <v>4950</v>
      </c>
      <c r="F44" s="21">
        <v>9000</v>
      </c>
      <c r="G44" s="63" t="s">
        <v>91</v>
      </c>
      <c r="H44" s="4">
        <v>100</v>
      </c>
      <c r="I44" s="8">
        <v>3.7</v>
      </c>
      <c r="J44" s="4">
        <v>15</v>
      </c>
      <c r="K44" s="4">
        <v>0.8</v>
      </c>
      <c r="L44" s="34">
        <v>900</v>
      </c>
      <c r="M44" s="34">
        <v>2500</v>
      </c>
      <c r="N44" s="46">
        <f>+M44/H44</f>
        <v>25</v>
      </c>
      <c r="O44" s="37">
        <f>+N44</f>
        <v>25</v>
      </c>
      <c r="P44" s="34">
        <v>0.1385</v>
      </c>
      <c r="Q44" s="5">
        <f>(F44+F44*P44)/2</f>
        <v>5123.25</v>
      </c>
      <c r="R44" s="44">
        <v>0</v>
      </c>
      <c r="S44" s="38">
        <v>0.006</v>
      </c>
      <c r="T44" s="49">
        <v>0.16</v>
      </c>
      <c r="U44" s="50">
        <v>1.6</v>
      </c>
      <c r="V44" s="61" t="s">
        <v>92</v>
      </c>
      <c r="W44" s="61" t="s">
        <v>92</v>
      </c>
      <c r="X44" s="61" t="s">
        <v>92</v>
      </c>
      <c r="Y44" s="7">
        <f>1/(K44*I44*5280*J44/43560)</f>
        <v>0.18581081081081077</v>
      </c>
      <c r="Z44" s="60">
        <f>F44*(1-$P44)/N44/$H44*$Y44</f>
        <v>0.5762736486486485</v>
      </c>
      <c r="AA44" s="60">
        <f>+Q44*$AA$15/$H44*Y44</f>
        <v>0.13327373310810808</v>
      </c>
      <c r="AB44" s="60">
        <f>+Q44*R44/$H44*Y44</f>
        <v>0</v>
      </c>
      <c r="AC44" s="60">
        <f>+Q44*$AC$15/$H44*Y44</f>
        <v>0.7615641891891891</v>
      </c>
      <c r="AD44" s="60">
        <f>+Q44*S44/$H44*Y44</f>
        <v>0.057117314189189174</v>
      </c>
      <c r="AE44" s="60">
        <f>+Z44+AA44+AB44+AC44+AD44</f>
        <v>1.5282288851351349</v>
      </c>
      <c r="AF44" s="60">
        <f>+F44*(T44*(H44*O44/1000)^U44)/N44/H44*Y44</f>
        <v>0.46365769913756405</v>
      </c>
      <c r="AG44" s="60">
        <v>0</v>
      </c>
      <c r="AH44" s="60">
        <f>+H44*$AH$14*$AH$15/H44*Y44</f>
        <v>1.2263513513513513</v>
      </c>
      <c r="AI44" s="60">
        <f>+AF44+AG44+AH44</f>
        <v>1.6900090504889154</v>
      </c>
      <c r="AK44" s="60">
        <f>+AE44+AI44</f>
        <v>3.2182379356240505</v>
      </c>
      <c r="AL44" s="11" t="str">
        <f>+$D44</f>
        <v>Cultipacker</v>
      </c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</row>
    <row r="45" spans="2:110" ht="12.75">
      <c r="B45" s="88"/>
      <c r="C45" s="88"/>
      <c r="D45" s="2"/>
      <c r="E45" s="21"/>
      <c r="F45" s="21"/>
      <c r="G45" s="6"/>
      <c r="H45" s="4"/>
      <c r="I45" s="8"/>
      <c r="J45" s="4"/>
      <c r="K45" s="4"/>
      <c r="L45" s="34"/>
      <c r="M45" s="34"/>
      <c r="N45" s="46"/>
      <c r="O45" s="51"/>
      <c r="P45" s="34"/>
      <c r="Q45" s="5"/>
      <c r="R45" s="44"/>
      <c r="S45" s="38"/>
      <c r="T45" s="49"/>
      <c r="U45" s="50"/>
      <c r="V45" s="9"/>
      <c r="W45" s="6"/>
      <c r="X45" s="6"/>
      <c r="Y45" s="7"/>
      <c r="Z45" s="43">
        <f aca="true" t="shared" si="6" ref="Z45:AI45">+Z43+Z44</f>
        <v>3.9374154026475447</v>
      </c>
      <c r="AA45" s="43">
        <f t="shared" si="6"/>
        <v>0.5254069377413126</v>
      </c>
      <c r="AB45" s="43">
        <f t="shared" si="6"/>
        <v>0.08402854384997241</v>
      </c>
      <c r="AC45" s="43">
        <f t="shared" si="6"/>
        <v>3.0023253585217864</v>
      </c>
      <c r="AD45" s="43">
        <f t="shared" si="6"/>
        <v>0.3092029457391064</v>
      </c>
      <c r="AE45" s="43">
        <f t="shared" si="6"/>
        <v>7.858379188499724</v>
      </c>
      <c r="AF45" s="43">
        <f t="shared" si="6"/>
        <v>0.8542506045429694</v>
      </c>
      <c r="AG45" s="43">
        <f t="shared" si="6"/>
        <v>2.1154560810810805</v>
      </c>
      <c r="AH45" s="43">
        <f t="shared" si="6"/>
        <v>1.2263513513513513</v>
      </c>
      <c r="AI45" s="43">
        <f t="shared" si="6"/>
        <v>4.196058036975401</v>
      </c>
      <c r="AK45" s="43">
        <f>+AK43+AK44</f>
        <v>12.054437225475123</v>
      </c>
      <c r="AL45" s="11"/>
      <c r="AM45" s="1"/>
      <c r="AN45" s="94">
        <f>+$B43*AE45</f>
        <v>0</v>
      </c>
      <c r="AO45" s="94">
        <f>+$B43*AI45</f>
        <v>0</v>
      </c>
      <c r="AP45" s="94">
        <f>+AN45+AO45</f>
        <v>0</v>
      </c>
      <c r="AQ45" s="1"/>
      <c r="AR45" s="94">
        <f>+$C43*AE45</f>
        <v>0</v>
      </c>
      <c r="AS45" s="94">
        <f>+$C43*AI45</f>
        <v>0</v>
      </c>
      <c r="AT45" s="94">
        <f>+AR45+AS45</f>
        <v>0</v>
      </c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2:110" ht="12.75">
      <c r="B46" s="88"/>
      <c r="C46" s="88"/>
      <c r="D46" s="3"/>
      <c r="E46" s="21"/>
      <c r="F46" s="21"/>
      <c r="G46" s="6"/>
      <c r="H46" s="4"/>
      <c r="I46" s="8"/>
      <c r="J46" s="4"/>
      <c r="K46" s="4"/>
      <c r="L46" s="34"/>
      <c r="M46" s="34"/>
      <c r="N46" s="46"/>
      <c r="O46" s="47"/>
      <c r="P46" s="38"/>
      <c r="Q46" s="5"/>
      <c r="R46" s="44"/>
      <c r="S46" s="38"/>
      <c r="T46" s="44"/>
      <c r="U46" s="45"/>
      <c r="V46" s="9"/>
      <c r="W46" s="6"/>
      <c r="X46" s="6"/>
      <c r="Y46" s="7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K46" s="43"/>
      <c r="AL46" s="1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</row>
    <row r="47" spans="2:110" ht="12.75">
      <c r="B47" s="88">
        <v>2</v>
      </c>
      <c r="C47" s="88"/>
      <c r="D47" s="2" t="s">
        <v>61</v>
      </c>
      <c r="E47" s="21">
        <v>42250</v>
      </c>
      <c r="F47" s="21">
        <v>65000</v>
      </c>
      <c r="G47" s="4">
        <v>150</v>
      </c>
      <c r="H47" s="22">
        <f>+(1030*1+16*3)/4</f>
        <v>269.5</v>
      </c>
      <c r="I47" s="63" t="s">
        <v>91</v>
      </c>
      <c r="J47" s="64" t="s">
        <v>91</v>
      </c>
      <c r="K47" s="64" t="s">
        <v>91</v>
      </c>
      <c r="L47" s="34">
        <v>19500</v>
      </c>
      <c r="M47" s="35">
        <f>+N47*H47</f>
        <v>2695</v>
      </c>
      <c r="N47" s="46">
        <f>+M47/H47</f>
        <v>10</v>
      </c>
      <c r="O47" s="37">
        <f>+N47</f>
        <v>10</v>
      </c>
      <c r="P47" s="38">
        <v>0.25</v>
      </c>
      <c r="Q47" s="5">
        <f>(F47+F47*P47)/2</f>
        <v>40625</v>
      </c>
      <c r="R47" s="39">
        <v>0.003</v>
      </c>
      <c r="S47" s="40">
        <v>0.009</v>
      </c>
      <c r="T47" s="40">
        <v>0.012</v>
      </c>
      <c r="U47" s="41">
        <v>2</v>
      </c>
      <c r="V47" s="9">
        <v>1</v>
      </c>
      <c r="W47" s="42">
        <v>150</v>
      </c>
      <c r="X47" s="9">
        <v>1.1</v>
      </c>
      <c r="Y47" s="61" t="s">
        <v>92</v>
      </c>
      <c r="Z47" s="43">
        <f>F47*(1-$P47)/N47/$H47*$Y48</f>
        <v>1.1203805846662989</v>
      </c>
      <c r="AA47" s="43">
        <f>+Q47*$AA$15/$H47*Y48</f>
        <v>0.1307110682110682</v>
      </c>
      <c r="AB47" s="43">
        <f>+Q47*R47/$H47*Y48</f>
        <v>0.02800951461665747</v>
      </c>
      <c r="AC47" s="43">
        <f>+Q47*$AC$15/$H47*Y48</f>
        <v>0.7469203897775325</v>
      </c>
      <c r="AD47" s="43">
        <f>+Q47*S47/$H47*Y48</f>
        <v>0.08402854384997241</v>
      </c>
      <c r="AE47" s="43">
        <f>+Z47+AA47+AB47+AC47+AD47</f>
        <v>2.1100501011215296</v>
      </c>
      <c r="AF47" s="43">
        <f>+F47*(T47*(H47*O47/1000)^U47)/N47/H47*Y48</f>
        <v>0.13019763513513513</v>
      </c>
      <c r="AG47" s="43">
        <f>+V47*0.06*W47*X47*H47*(1+$AG$15)/H47*Y48</f>
        <v>0.705152027027027</v>
      </c>
      <c r="AH47" s="43">
        <v>0</v>
      </c>
      <c r="AI47" s="43">
        <f>+AF47+AG47+AH47</f>
        <v>0.8353496621621621</v>
      </c>
      <c r="AK47" s="43">
        <f>+AE47+AI47</f>
        <v>2.9453997632836915</v>
      </c>
      <c r="AL47" s="11" t="str">
        <f>+$D47</f>
        <v>150-HP Wheel Tractor</v>
      </c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</row>
    <row r="48" spans="2:110" ht="12.75">
      <c r="B48" s="88"/>
      <c r="C48" s="88"/>
      <c r="D48" s="3" t="s">
        <v>113</v>
      </c>
      <c r="E48" s="21">
        <v>8000</v>
      </c>
      <c r="F48" s="21">
        <v>12000</v>
      </c>
      <c r="G48" s="63" t="s">
        <v>91</v>
      </c>
      <c r="H48" s="4">
        <v>20</v>
      </c>
      <c r="I48" s="8">
        <v>3.7</v>
      </c>
      <c r="J48" s="4">
        <v>45</v>
      </c>
      <c r="K48" s="4">
        <v>0.8</v>
      </c>
      <c r="L48" s="34">
        <v>2800</v>
      </c>
      <c r="M48" s="34">
        <v>2000</v>
      </c>
      <c r="N48" s="46">
        <f>+M48/H48</f>
        <v>100</v>
      </c>
      <c r="O48" s="37">
        <f>+N48</f>
        <v>100</v>
      </c>
      <c r="P48" s="34">
        <v>0.1385</v>
      </c>
      <c r="Q48" s="5">
        <f>(F48+F48*P48)/2</f>
        <v>6831</v>
      </c>
      <c r="R48" s="44">
        <v>0</v>
      </c>
      <c r="S48" s="38">
        <v>0.006</v>
      </c>
      <c r="T48" s="49">
        <v>0.3</v>
      </c>
      <c r="U48" s="50">
        <v>1.4</v>
      </c>
      <c r="V48" s="61" t="s">
        <v>92</v>
      </c>
      <c r="W48" s="61" t="s">
        <v>92</v>
      </c>
      <c r="X48" s="61" t="s">
        <v>92</v>
      </c>
      <c r="Y48" s="7">
        <f>1/(K48*I48*5280*J48/43560)</f>
        <v>0.06193693693693693</v>
      </c>
      <c r="Z48" s="60">
        <f>F48*(1-$P48)/N48/$H48*$Y48</f>
        <v>0.32015202702702694</v>
      </c>
      <c r="AA48" s="60">
        <f>+Q48*$AA$15/$H48*Y48</f>
        <v>0.2961638513513513</v>
      </c>
      <c r="AB48" s="60">
        <f>+Q48*R48/$H48*Y48</f>
        <v>0</v>
      </c>
      <c r="AC48" s="60">
        <f>+Q48*$AC$15/$H48*Y48</f>
        <v>1.6923648648648648</v>
      </c>
      <c r="AD48" s="60">
        <f>+Q48*S48/$H48*Y48</f>
        <v>0.12692736486486486</v>
      </c>
      <c r="AE48" s="60">
        <f>+Z48+AA48+AB48+AC48+AD48</f>
        <v>2.4356081081081076</v>
      </c>
      <c r="AF48" s="60">
        <f>+F48*(T48*(H48*O48/1000)^U48)/N48/H48*Y48</f>
        <v>0.29421460172638847</v>
      </c>
      <c r="AG48" s="60">
        <v>0</v>
      </c>
      <c r="AH48" s="60">
        <f>+H48*$AH$14*$AH$15/H48*Y48</f>
        <v>0.4087837837837837</v>
      </c>
      <c r="AI48" s="60">
        <f>+AF48+AG48+AH48</f>
        <v>0.7029983855101722</v>
      </c>
      <c r="AJ48" s="70"/>
      <c r="AK48" s="60">
        <f>+AE48+AI48</f>
        <v>3.13860649361828</v>
      </c>
      <c r="AL48" s="11" t="str">
        <f>+$D48</f>
        <v>Rod Weed</v>
      </c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</row>
    <row r="49" spans="2:110" ht="12.75">
      <c r="B49" s="88"/>
      <c r="C49" s="88"/>
      <c r="D49" s="3"/>
      <c r="E49" s="21"/>
      <c r="F49" s="21"/>
      <c r="G49" s="6"/>
      <c r="H49" s="4"/>
      <c r="I49" s="8"/>
      <c r="J49" s="4"/>
      <c r="K49" s="4"/>
      <c r="L49" s="34"/>
      <c r="M49" s="34"/>
      <c r="N49" s="46"/>
      <c r="O49" s="51"/>
      <c r="P49" s="34"/>
      <c r="Q49" s="5"/>
      <c r="R49" s="44"/>
      <c r="S49" s="38"/>
      <c r="T49" s="49"/>
      <c r="U49" s="50"/>
      <c r="V49" s="9"/>
      <c r="W49" s="6"/>
      <c r="X49" s="6"/>
      <c r="Y49" s="7"/>
      <c r="Z49" s="43">
        <f aca="true" t="shared" si="7" ref="Z49:AI49">+Z47+Z48</f>
        <v>1.440532611693326</v>
      </c>
      <c r="AA49" s="43">
        <f t="shared" si="7"/>
        <v>0.4268749195624195</v>
      </c>
      <c r="AB49" s="43">
        <f t="shared" si="7"/>
        <v>0.02800951461665747</v>
      </c>
      <c r="AC49" s="43">
        <f t="shared" si="7"/>
        <v>2.4392852546423973</v>
      </c>
      <c r="AD49" s="43">
        <f t="shared" si="7"/>
        <v>0.21095590871483727</v>
      </c>
      <c r="AE49" s="43">
        <f t="shared" si="7"/>
        <v>4.545658209229638</v>
      </c>
      <c r="AF49" s="43">
        <f t="shared" si="7"/>
        <v>0.42441223686152363</v>
      </c>
      <c r="AG49" s="43">
        <f t="shared" si="7"/>
        <v>0.705152027027027</v>
      </c>
      <c r="AH49" s="43">
        <f t="shared" si="7"/>
        <v>0.4087837837837837</v>
      </c>
      <c r="AI49" s="43">
        <f t="shared" si="7"/>
        <v>1.5383480476723344</v>
      </c>
      <c r="AK49" s="43">
        <f>+AK47+AK48</f>
        <v>6.084006256901971</v>
      </c>
      <c r="AL49" s="11"/>
      <c r="AM49" s="1"/>
      <c r="AN49" s="94">
        <f>+$B47*AE49</f>
        <v>9.091316418459275</v>
      </c>
      <c r="AO49" s="94">
        <f>+$B47*AI49</f>
        <v>3.0766960953446687</v>
      </c>
      <c r="AP49" s="94">
        <f>+AN49+AO49</f>
        <v>12.168012513803944</v>
      </c>
      <c r="AQ49" s="1"/>
      <c r="AR49" s="94">
        <f>+$C47*AE49</f>
        <v>0</v>
      </c>
      <c r="AS49" s="94">
        <f>+$C47*AI49</f>
        <v>0</v>
      </c>
      <c r="AT49" s="94">
        <f>+AR49+AS49</f>
        <v>0</v>
      </c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</row>
    <row r="50" spans="2:110" ht="12.75">
      <c r="B50" s="88"/>
      <c r="C50" s="88"/>
      <c r="D50" s="3"/>
      <c r="E50" s="21"/>
      <c r="F50" s="21"/>
      <c r="G50" s="6"/>
      <c r="H50" s="4"/>
      <c r="I50" s="8"/>
      <c r="J50" s="4"/>
      <c r="K50" s="4"/>
      <c r="L50" s="34"/>
      <c r="M50" s="34"/>
      <c r="N50" s="46"/>
      <c r="O50" s="47"/>
      <c r="P50" s="38"/>
      <c r="Q50" s="5"/>
      <c r="R50" s="44"/>
      <c r="S50" s="38"/>
      <c r="T50" s="44"/>
      <c r="U50" s="45"/>
      <c r="V50" s="9"/>
      <c r="W50" s="6"/>
      <c r="X50" s="6"/>
      <c r="Y50" s="7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K50" s="43"/>
      <c r="AL50" s="1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</row>
    <row r="51" spans="2:110" ht="12.75">
      <c r="B51" s="88"/>
      <c r="C51" s="88"/>
      <c r="D51" s="2" t="s">
        <v>61</v>
      </c>
      <c r="E51" s="21">
        <v>42250</v>
      </c>
      <c r="F51" s="21">
        <v>65000</v>
      </c>
      <c r="G51" s="4">
        <v>150</v>
      </c>
      <c r="H51" s="22">
        <f>+(1030*1+16*3)/4</f>
        <v>269.5</v>
      </c>
      <c r="I51" s="63" t="s">
        <v>91</v>
      </c>
      <c r="J51" s="64" t="s">
        <v>91</v>
      </c>
      <c r="K51" s="64" t="s">
        <v>91</v>
      </c>
      <c r="L51" s="34">
        <v>19500</v>
      </c>
      <c r="M51" s="35">
        <f>+N51*H51</f>
        <v>2695</v>
      </c>
      <c r="N51" s="46">
        <f>+M51/H51</f>
        <v>10</v>
      </c>
      <c r="O51" s="37">
        <f>+N51</f>
        <v>10</v>
      </c>
      <c r="P51" s="38">
        <v>0.25</v>
      </c>
      <c r="Q51" s="5">
        <f>(F51+F51*P51)/2</f>
        <v>40625</v>
      </c>
      <c r="R51" s="39">
        <v>0.003</v>
      </c>
      <c r="S51" s="40">
        <v>0.009</v>
      </c>
      <c r="T51" s="40">
        <v>0.012</v>
      </c>
      <c r="U51" s="41">
        <v>2</v>
      </c>
      <c r="V51" s="9">
        <v>1</v>
      </c>
      <c r="W51" s="42">
        <v>150</v>
      </c>
      <c r="X51" s="9">
        <v>1.1</v>
      </c>
      <c r="Y51" s="61" t="s">
        <v>92</v>
      </c>
      <c r="Z51" s="43">
        <f>F51*(1-$P51)/N51/$H51*$Y52</f>
        <v>1.1203805846662989</v>
      </c>
      <c r="AA51" s="43">
        <f>+Q51*$AA$15/$H51*Y52</f>
        <v>0.1307110682110682</v>
      </c>
      <c r="AB51" s="43">
        <f>+Q51*R51/$H51*Y52</f>
        <v>0.02800951461665747</v>
      </c>
      <c r="AC51" s="43">
        <f>+Q51*$AC$15/$H51*Y52</f>
        <v>0.7469203897775325</v>
      </c>
      <c r="AD51" s="43">
        <f>+Q51*S51/$H51*Y52</f>
        <v>0.08402854384997241</v>
      </c>
      <c r="AE51" s="43">
        <f>+Z51+AA51+AB51+AC51+AD51</f>
        <v>2.1100501011215296</v>
      </c>
      <c r="AF51" s="43">
        <f>+F51*(T51*(H51*O51/1000)^U51)/N51/H51*Y52</f>
        <v>0.13019763513513513</v>
      </c>
      <c r="AG51" s="43">
        <f>+V51*0.06*W51*X51*H51*(1+$AG$15)/H51*Y52</f>
        <v>0.705152027027027</v>
      </c>
      <c r="AH51" s="43">
        <v>0</v>
      </c>
      <c r="AI51" s="43">
        <f>+AF51+AG51+AH51</f>
        <v>0.8353496621621621</v>
      </c>
      <c r="AK51" s="43">
        <f>+AE51+AI51</f>
        <v>2.9453997632836915</v>
      </c>
      <c r="AL51" s="11" t="str">
        <f>+$D51</f>
        <v>150-HP Wheel Tractor</v>
      </c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</row>
    <row r="52" spans="2:110" ht="12.75">
      <c r="B52" s="88"/>
      <c r="C52" s="88"/>
      <c r="D52" s="3" t="s">
        <v>81</v>
      </c>
      <c r="E52" s="21">
        <v>8400</v>
      </c>
      <c r="F52" s="21">
        <v>14000</v>
      </c>
      <c r="G52" s="63" t="s">
        <v>91</v>
      </c>
      <c r="H52" s="4">
        <v>20</v>
      </c>
      <c r="I52" s="8">
        <v>3.7</v>
      </c>
      <c r="J52" s="4">
        <v>45</v>
      </c>
      <c r="K52" s="4">
        <v>0.8</v>
      </c>
      <c r="L52" s="34">
        <v>2800</v>
      </c>
      <c r="M52" s="34">
        <v>2000</v>
      </c>
      <c r="N52" s="46">
        <f>+M52/H52</f>
        <v>100</v>
      </c>
      <c r="O52" s="37">
        <f>+N52</f>
        <v>100</v>
      </c>
      <c r="P52" s="34">
        <v>0.1385</v>
      </c>
      <c r="Q52" s="5">
        <f>(F52+F52*P52)/2</f>
        <v>7969.5</v>
      </c>
      <c r="R52" s="44">
        <v>0</v>
      </c>
      <c r="S52" s="38">
        <v>0.006</v>
      </c>
      <c r="T52" s="49">
        <v>0.3</v>
      </c>
      <c r="U52" s="50">
        <v>1.4</v>
      </c>
      <c r="V52" s="61" t="s">
        <v>92</v>
      </c>
      <c r="W52" s="61" t="s">
        <v>92</v>
      </c>
      <c r="X52" s="61" t="s">
        <v>92</v>
      </c>
      <c r="Y52" s="7">
        <f>1/(K52*I52*5280*J52/43560)</f>
        <v>0.06193693693693693</v>
      </c>
      <c r="Z52" s="60">
        <f>F52*(1-$P52)/N52/$H52*$Y52</f>
        <v>0.3735106981981981</v>
      </c>
      <c r="AA52" s="60">
        <f>+Q52*$AA$15/$H52*Y52</f>
        <v>0.34552449324324325</v>
      </c>
      <c r="AB52" s="60">
        <f>+Q52*R52/$H52*Y52</f>
        <v>0</v>
      </c>
      <c r="AC52" s="60">
        <f>+Q52*$AC$15/$H52*Y52</f>
        <v>1.9744256756756757</v>
      </c>
      <c r="AD52" s="60">
        <f>+Q52*S52/$H52*Y52</f>
        <v>0.14808192567567566</v>
      </c>
      <c r="AE52" s="60">
        <f>+Z52+AA52+AB52+AC52+AD52</f>
        <v>2.8415427927927928</v>
      </c>
      <c r="AF52" s="60">
        <f>+F52*(T52*(H52*O52/1000)^U52)/N52/H52*Y52</f>
        <v>0.3432503686807866</v>
      </c>
      <c r="AG52" s="60">
        <v>0</v>
      </c>
      <c r="AH52" s="60">
        <f>+H52*$AH$14*$AH$15/H52*Y52</f>
        <v>0.4087837837837837</v>
      </c>
      <c r="AI52" s="60">
        <f>+AF52+AG52+AH52</f>
        <v>0.7520341524645704</v>
      </c>
      <c r="AJ52" s="70"/>
      <c r="AK52" s="60">
        <f>+AE52+AI52</f>
        <v>3.593576945257363</v>
      </c>
      <c r="AL52" s="11" t="str">
        <f>+$D52</f>
        <v>Spike Tooth Harrow</v>
      </c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</row>
    <row r="53" spans="2:110" ht="12.75">
      <c r="B53" s="88"/>
      <c r="C53" s="88"/>
      <c r="D53" s="3"/>
      <c r="E53" s="21"/>
      <c r="F53" s="21"/>
      <c r="G53" s="6"/>
      <c r="H53" s="4"/>
      <c r="I53" s="8"/>
      <c r="J53" s="4"/>
      <c r="K53" s="4"/>
      <c r="L53" s="34"/>
      <c r="M53" s="34"/>
      <c r="N53" s="46"/>
      <c r="O53" s="51"/>
      <c r="P53" s="34"/>
      <c r="Q53" s="5"/>
      <c r="R53" s="44"/>
      <c r="S53" s="38"/>
      <c r="T53" s="49"/>
      <c r="U53" s="50"/>
      <c r="V53" s="9"/>
      <c r="W53" s="6"/>
      <c r="X53" s="6"/>
      <c r="Y53" s="7"/>
      <c r="Z53" s="43">
        <f aca="true" t="shared" si="8" ref="Z53:AI53">+Z51+Z52</f>
        <v>1.493891282864497</v>
      </c>
      <c r="AA53" s="43">
        <f t="shared" si="8"/>
        <v>0.47623556145431145</v>
      </c>
      <c r="AB53" s="43">
        <f t="shared" si="8"/>
        <v>0.02800951461665747</v>
      </c>
      <c r="AC53" s="43">
        <f t="shared" si="8"/>
        <v>2.7213460654532082</v>
      </c>
      <c r="AD53" s="43">
        <f t="shared" si="8"/>
        <v>0.23211046952564807</v>
      </c>
      <c r="AE53" s="43">
        <f t="shared" si="8"/>
        <v>4.951592893914322</v>
      </c>
      <c r="AF53" s="43">
        <f t="shared" si="8"/>
        <v>0.4734480038159218</v>
      </c>
      <c r="AG53" s="43">
        <f t="shared" si="8"/>
        <v>0.705152027027027</v>
      </c>
      <c r="AH53" s="43">
        <f t="shared" si="8"/>
        <v>0.4087837837837837</v>
      </c>
      <c r="AI53" s="43">
        <f t="shared" si="8"/>
        <v>1.5873838146267325</v>
      </c>
      <c r="AK53" s="43">
        <f>+AK51+AK52</f>
        <v>6.538976708541055</v>
      </c>
      <c r="AL53" s="11"/>
      <c r="AM53" s="1"/>
      <c r="AN53" s="94">
        <f>+$B51*AE53</f>
        <v>0</v>
      </c>
      <c r="AO53" s="94">
        <f>+$B51*AI53</f>
        <v>0</v>
      </c>
      <c r="AP53" s="94">
        <f>+AN53+AO53</f>
        <v>0</v>
      </c>
      <c r="AQ53" s="1"/>
      <c r="AR53" s="94">
        <f>+$C51*AE53</f>
        <v>0</v>
      </c>
      <c r="AS53" s="94">
        <f>+$C51*AI53</f>
        <v>0</v>
      </c>
      <c r="AT53" s="94">
        <f>+AR53+AS53</f>
        <v>0</v>
      </c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</row>
    <row r="54" spans="2:110" ht="12.75">
      <c r="B54" s="88"/>
      <c r="C54" s="88"/>
      <c r="D54" s="3"/>
      <c r="E54" s="21"/>
      <c r="F54" s="21"/>
      <c r="G54" s="6"/>
      <c r="H54" s="4"/>
      <c r="I54" s="8"/>
      <c r="J54" s="4"/>
      <c r="K54" s="4"/>
      <c r="L54" s="34"/>
      <c r="M54" s="34"/>
      <c r="N54" s="46"/>
      <c r="O54" s="51"/>
      <c r="P54" s="34"/>
      <c r="Q54" s="5"/>
      <c r="R54" s="49"/>
      <c r="S54" s="34"/>
      <c r="T54" s="49"/>
      <c r="U54" s="50"/>
      <c r="V54" s="9"/>
      <c r="W54" s="6"/>
      <c r="X54" s="6"/>
      <c r="Y54" s="7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K54" s="43"/>
      <c r="AL54" s="1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</row>
    <row r="55" spans="2:110" ht="12.75">
      <c r="B55" s="88"/>
      <c r="C55" s="88"/>
      <c r="D55" s="2" t="s">
        <v>61</v>
      </c>
      <c r="E55" s="21">
        <v>42250</v>
      </c>
      <c r="F55" s="21">
        <v>65000</v>
      </c>
      <c r="G55" s="4">
        <v>150</v>
      </c>
      <c r="H55" s="22">
        <f>+(1030*1+16*3)/4</f>
        <v>269.5</v>
      </c>
      <c r="I55" s="63" t="s">
        <v>91</v>
      </c>
      <c r="J55" s="64" t="s">
        <v>91</v>
      </c>
      <c r="K55" s="64" t="s">
        <v>91</v>
      </c>
      <c r="L55" s="34">
        <v>19500</v>
      </c>
      <c r="M55" s="35">
        <f>+N55*H55</f>
        <v>2695</v>
      </c>
      <c r="N55" s="46">
        <f>+M55/H55</f>
        <v>10</v>
      </c>
      <c r="O55" s="37">
        <f>+N55</f>
        <v>10</v>
      </c>
      <c r="P55" s="38">
        <v>0.25</v>
      </c>
      <c r="Q55" s="5">
        <f>(F55+F55*P55)/2</f>
        <v>40625</v>
      </c>
      <c r="R55" s="39">
        <v>0.003</v>
      </c>
      <c r="S55" s="40">
        <v>0.009</v>
      </c>
      <c r="T55" s="40">
        <v>0.012</v>
      </c>
      <c r="U55" s="41">
        <v>2</v>
      </c>
      <c r="V55" s="9">
        <v>1</v>
      </c>
      <c r="W55" s="42">
        <v>150</v>
      </c>
      <c r="X55" s="9">
        <v>1.1</v>
      </c>
      <c r="Y55" s="61" t="s">
        <v>92</v>
      </c>
      <c r="Z55" s="43">
        <f>F55*(1-$P55)/N55/$H55*$Y56</f>
        <v>3.151070394373965</v>
      </c>
      <c r="AA55" s="43">
        <f>+Q55*$AA$15/$H55*Y56</f>
        <v>0.36762487934362925</v>
      </c>
      <c r="AB55" s="43">
        <f>+Q55*R55/$H55*Y56</f>
        <v>0.07877675985934912</v>
      </c>
      <c r="AC55" s="43">
        <f>+Q55*$AC$15/$H55*Y56</f>
        <v>2.1007135962493098</v>
      </c>
      <c r="AD55" s="43">
        <f>+Q55*S55/$H55*Y56</f>
        <v>0.23633027957804736</v>
      </c>
      <c r="AE55" s="43">
        <f>+Z55+AA55+AB55+AC55+AD55</f>
        <v>5.9345159094043005</v>
      </c>
      <c r="AF55" s="43">
        <f>+F55*(T55*(H55*O55/1000)^U55)/N55/H55*Y56</f>
        <v>0.36618084881756746</v>
      </c>
      <c r="AG55" s="43">
        <f>+V55*0.06*W55*X55*H55*(1+$AG$15)/H55*Y56</f>
        <v>1.983240076013513</v>
      </c>
      <c r="AH55" s="43">
        <v>0</v>
      </c>
      <c r="AI55" s="43">
        <f>+AF55+AG55+AH55</f>
        <v>2.3494209248310804</v>
      </c>
      <c r="AK55" s="43">
        <f>+AE55+AI55</f>
        <v>8.28393683423538</v>
      </c>
      <c r="AL55" s="11" t="str">
        <f>+$D55</f>
        <v>150-HP Wheel Tractor</v>
      </c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</row>
    <row r="56" spans="2:110" ht="12.75">
      <c r="B56" s="88"/>
      <c r="C56" s="88"/>
      <c r="D56" s="3" t="s">
        <v>78</v>
      </c>
      <c r="E56" s="21">
        <v>2200</v>
      </c>
      <c r="F56" s="21">
        <v>4000</v>
      </c>
      <c r="G56" s="63" t="s">
        <v>91</v>
      </c>
      <c r="H56" s="4">
        <v>8</v>
      </c>
      <c r="I56" s="8">
        <v>3.7</v>
      </c>
      <c r="J56" s="4">
        <v>16</v>
      </c>
      <c r="K56" s="4">
        <v>0.8</v>
      </c>
      <c r="L56" s="34">
        <v>400</v>
      </c>
      <c r="M56" s="34">
        <v>1500</v>
      </c>
      <c r="N56" s="46">
        <f>+M56/H56</f>
        <v>187.5</v>
      </c>
      <c r="O56" s="37">
        <f>+N56</f>
        <v>187.5</v>
      </c>
      <c r="P56" s="34">
        <v>0.1385</v>
      </c>
      <c r="Q56" s="5">
        <f>(F56+F56*P56)/2</f>
        <v>2277</v>
      </c>
      <c r="R56" s="44">
        <v>0</v>
      </c>
      <c r="S56" s="38">
        <v>0.006</v>
      </c>
      <c r="T56" s="49">
        <v>0.3</v>
      </c>
      <c r="U56" s="50">
        <v>1.4</v>
      </c>
      <c r="V56" s="61" t="s">
        <v>92</v>
      </c>
      <c r="W56" s="61" t="s">
        <v>92</v>
      </c>
      <c r="X56" s="61" t="s">
        <v>92</v>
      </c>
      <c r="Y56" s="7">
        <f>1/(K56*I56*5280*J56/43560)</f>
        <v>0.1741976351351351</v>
      </c>
      <c r="Z56" s="60">
        <f>F56*(1-$P56)/N56/$H56*$Y56</f>
        <v>0.4001900337837836</v>
      </c>
      <c r="AA56" s="60">
        <f>+Q56*$AA$15/$H56*Y56</f>
        <v>0.6941340266047296</v>
      </c>
      <c r="AB56" s="60">
        <f>+Q56*R56/$H56*Y56</f>
        <v>0</v>
      </c>
      <c r="AC56" s="60">
        <f>+Q56*$AC$15/$H56*Y56</f>
        <v>3.966480152027026</v>
      </c>
      <c r="AD56" s="60">
        <f>+Q56*S56/$H56*Y56</f>
        <v>0.29748601140202696</v>
      </c>
      <c r="AE56" s="60">
        <f>+Z56+AA56+AB56+AC56+AD56</f>
        <v>5.358290223817566</v>
      </c>
      <c r="AF56" s="60">
        <f>+F56*(T56*(H56*O56/1000)^U56)/N56/H56*Y56</f>
        <v>0.2458442213470073</v>
      </c>
      <c r="AG56" s="60">
        <v>0</v>
      </c>
      <c r="AH56" s="60">
        <f>+H56*$AH$14*$AH$15/H56*Y56</f>
        <v>1.1497043918918917</v>
      </c>
      <c r="AI56" s="60">
        <f>+AF56+AG56+AH56</f>
        <v>1.395548613238899</v>
      </c>
      <c r="AJ56" s="70"/>
      <c r="AK56" s="60">
        <f>+AE56+AI56</f>
        <v>6.753838837056465</v>
      </c>
      <c r="AL56" s="11" t="str">
        <f>+$D56</f>
        <v>Dixon Harrow</v>
      </c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</row>
    <row r="57" spans="2:110" ht="12.75">
      <c r="B57" s="88"/>
      <c r="C57" s="88"/>
      <c r="D57" s="3"/>
      <c r="E57" s="21"/>
      <c r="F57" s="21"/>
      <c r="G57" s="6"/>
      <c r="H57" s="4"/>
      <c r="I57" s="8"/>
      <c r="J57" s="4"/>
      <c r="K57" s="4"/>
      <c r="L57" s="34"/>
      <c r="M57" s="34"/>
      <c r="N57" s="46"/>
      <c r="O57" s="51"/>
      <c r="P57" s="34"/>
      <c r="Q57" s="5"/>
      <c r="R57" s="44"/>
      <c r="S57" s="38"/>
      <c r="T57" s="49"/>
      <c r="U57" s="50"/>
      <c r="V57" s="9"/>
      <c r="W57" s="6"/>
      <c r="X57" s="6"/>
      <c r="Y57" s="7"/>
      <c r="Z57" s="43">
        <f aca="true" t="shared" si="9" ref="Z57:AI57">+Z55+Z56</f>
        <v>3.5512604281577484</v>
      </c>
      <c r="AA57" s="43">
        <f t="shared" si="9"/>
        <v>1.0617589059483588</v>
      </c>
      <c r="AB57" s="43">
        <f t="shared" si="9"/>
        <v>0.07877675985934912</v>
      </c>
      <c r="AC57" s="43">
        <f t="shared" si="9"/>
        <v>6.067193748276336</v>
      </c>
      <c r="AD57" s="43">
        <f t="shared" si="9"/>
        <v>0.5338162909800743</v>
      </c>
      <c r="AE57" s="43">
        <f t="shared" si="9"/>
        <v>11.292806133221866</v>
      </c>
      <c r="AF57" s="43">
        <f t="shared" si="9"/>
        <v>0.6120250701645747</v>
      </c>
      <c r="AG57" s="43">
        <f t="shared" si="9"/>
        <v>1.983240076013513</v>
      </c>
      <c r="AH57" s="43">
        <f t="shared" si="9"/>
        <v>1.1497043918918917</v>
      </c>
      <c r="AI57" s="43">
        <f t="shared" si="9"/>
        <v>3.7449695380699795</v>
      </c>
      <c r="AK57" s="43">
        <f>+AK55+AK56</f>
        <v>15.037775671291845</v>
      </c>
      <c r="AL57" s="11"/>
      <c r="AM57" s="1"/>
      <c r="AN57" s="94">
        <f>+$B55*AE57</f>
        <v>0</v>
      </c>
      <c r="AO57" s="94">
        <f>+$B55*AI57</f>
        <v>0</v>
      </c>
      <c r="AP57" s="94">
        <f>+AN57+AO57</f>
        <v>0</v>
      </c>
      <c r="AQ57" s="1"/>
      <c r="AR57" s="94">
        <f>+$C55*AE57</f>
        <v>0</v>
      </c>
      <c r="AS57" s="94">
        <f>+$C55*AI57</f>
        <v>0</v>
      </c>
      <c r="AT57" s="94">
        <f>+AR57+AS57</f>
        <v>0</v>
      </c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</row>
    <row r="58" spans="2:110" ht="12.75">
      <c r="B58" s="88"/>
      <c r="C58" s="88"/>
      <c r="D58" s="3"/>
      <c r="E58" s="21"/>
      <c r="F58" s="21"/>
      <c r="G58" s="6"/>
      <c r="H58" s="4"/>
      <c r="I58" s="8"/>
      <c r="J58" s="4"/>
      <c r="K58" s="4"/>
      <c r="L58" s="34"/>
      <c r="M58" s="34"/>
      <c r="N58" s="46"/>
      <c r="O58" s="51"/>
      <c r="P58" s="34"/>
      <c r="Q58" s="5"/>
      <c r="R58" s="44"/>
      <c r="S58" s="38"/>
      <c r="T58" s="49"/>
      <c r="U58" s="50"/>
      <c r="V58" s="9"/>
      <c r="W58" s="6"/>
      <c r="X58" s="6"/>
      <c r="Y58" s="7"/>
      <c r="Z58" s="23"/>
      <c r="AA58" s="23"/>
      <c r="AB58" s="23"/>
      <c r="AC58" s="23"/>
      <c r="AD58" s="23"/>
      <c r="AE58" s="43"/>
      <c r="AF58" s="23"/>
      <c r="AG58" s="23"/>
      <c r="AH58" s="23"/>
      <c r="AI58" s="23"/>
      <c r="AK58" s="48"/>
      <c r="AL58" s="1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</row>
    <row r="59" spans="2:110" ht="12.75">
      <c r="B59" s="88"/>
      <c r="C59" s="88"/>
      <c r="D59" s="2" t="s">
        <v>61</v>
      </c>
      <c r="E59" s="21">
        <v>42250</v>
      </c>
      <c r="F59" s="21">
        <v>65000</v>
      </c>
      <c r="G59" s="4">
        <v>150</v>
      </c>
      <c r="H59" s="22">
        <f>+(1030*1+16*3)/4</f>
        <v>269.5</v>
      </c>
      <c r="I59" s="63" t="s">
        <v>91</v>
      </c>
      <c r="J59" s="64" t="s">
        <v>91</v>
      </c>
      <c r="K59" s="64" t="s">
        <v>91</v>
      </c>
      <c r="L59" s="34">
        <v>19500</v>
      </c>
      <c r="M59" s="35">
        <f>+N59*H59</f>
        <v>2695</v>
      </c>
      <c r="N59" s="46">
        <f>+M59/H59</f>
        <v>10</v>
      </c>
      <c r="O59" s="37">
        <f>+N59</f>
        <v>10</v>
      </c>
      <c r="P59" s="38">
        <v>0.25</v>
      </c>
      <c r="Q59" s="5">
        <f>(F59+F59*P59)/2</f>
        <v>40625</v>
      </c>
      <c r="R59" s="39">
        <v>0.003</v>
      </c>
      <c r="S59" s="40">
        <v>0.009</v>
      </c>
      <c r="T59" s="40">
        <v>0.012</v>
      </c>
      <c r="U59" s="41">
        <v>2</v>
      </c>
      <c r="V59" s="9">
        <v>1</v>
      </c>
      <c r="W59" s="42">
        <v>150</v>
      </c>
      <c r="X59" s="9">
        <v>1.1</v>
      </c>
      <c r="Y59" s="61" t="s">
        <v>92</v>
      </c>
      <c r="Z59" s="43">
        <f>F59*(1-$P59)/N59/$H59*$Y60</f>
        <v>3.1090561224489797</v>
      </c>
      <c r="AA59" s="43">
        <f>+Q59*$AA$15/$H59*Y60</f>
        <v>0.3627232142857143</v>
      </c>
      <c r="AB59" s="43">
        <f>+Q59*R59/$H59*Y60</f>
        <v>0.0777264030612245</v>
      </c>
      <c r="AC59" s="43">
        <f>+Q59*$AC$15/$H59*Y60</f>
        <v>2.072704081632653</v>
      </c>
      <c r="AD59" s="43">
        <f>+Q59*S59/$H59*Y60</f>
        <v>0.23317920918367346</v>
      </c>
      <c r="AE59" s="43">
        <f>+Z59+AA59+AB59+AC59+AD59</f>
        <v>5.855389030612245</v>
      </c>
      <c r="AF59" s="43">
        <f>+F59*(T59*(H59*O59/1000)^U59)/N59/H59*Y60</f>
        <v>0.3612984375</v>
      </c>
      <c r="AG59" s="43">
        <f>+V59*0.06*W59*X59*H59*(1+$AG$15)/H59*Y60</f>
        <v>1.956796875</v>
      </c>
      <c r="AH59" s="43">
        <v>0</v>
      </c>
      <c r="AI59" s="43">
        <f>+AF59+AG59+AH59</f>
        <v>2.3180953125</v>
      </c>
      <c r="AK59" s="43">
        <f>+AE59+AI59</f>
        <v>8.173484343112245</v>
      </c>
      <c r="AL59" s="11" t="str">
        <f>+$D59</f>
        <v>150-HP Wheel Tractor</v>
      </c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</row>
    <row r="60" spans="2:110" ht="12.75">
      <c r="B60" s="88"/>
      <c r="C60" s="88"/>
      <c r="D60" s="3" t="s">
        <v>79</v>
      </c>
      <c r="E60" s="21">
        <v>2860</v>
      </c>
      <c r="F60" s="21">
        <v>5200</v>
      </c>
      <c r="G60" s="63" t="s">
        <v>91</v>
      </c>
      <c r="H60" s="4">
        <v>120</v>
      </c>
      <c r="I60" s="8">
        <v>4</v>
      </c>
      <c r="J60" s="4">
        <v>15</v>
      </c>
      <c r="K60" s="4">
        <v>0.8</v>
      </c>
      <c r="L60" s="34">
        <v>520</v>
      </c>
      <c r="M60" s="34">
        <v>1000</v>
      </c>
      <c r="N60" s="46">
        <f>+M60/H60</f>
        <v>8.333333333333334</v>
      </c>
      <c r="O60" s="37">
        <f>+N60</f>
        <v>8.333333333333334</v>
      </c>
      <c r="P60" s="34">
        <v>0.1385</v>
      </c>
      <c r="Q60" s="5">
        <f>(F60+F60*P60)/2</f>
        <v>2960.1</v>
      </c>
      <c r="R60" s="44">
        <v>0</v>
      </c>
      <c r="S60" s="38">
        <v>0.006</v>
      </c>
      <c r="T60" s="49">
        <v>0.25</v>
      </c>
      <c r="U60" s="50">
        <v>1.4</v>
      </c>
      <c r="V60" s="61" t="s">
        <v>92</v>
      </c>
      <c r="W60" s="61" t="s">
        <v>92</v>
      </c>
      <c r="X60" s="61" t="s">
        <v>92</v>
      </c>
      <c r="Y60" s="7">
        <f>1/(K60*I60*5280*J60/43560)</f>
        <v>0.171875</v>
      </c>
      <c r="Z60" s="60">
        <f>F60*(1-$P60)/N60/$H60*$Y60</f>
        <v>0.7699656249999999</v>
      </c>
      <c r="AA60" s="60">
        <f>+Q60*$AA$15/$H60*Y60</f>
        <v>0.059356171875</v>
      </c>
      <c r="AB60" s="60">
        <f>+Q60*R60/$H60*Y60</f>
        <v>0</v>
      </c>
      <c r="AC60" s="60">
        <f>+Q60*$AC$15/$H60*Y60</f>
        <v>0.339178125</v>
      </c>
      <c r="AD60" s="60">
        <f>+Q60*S60/$H60*Y60</f>
        <v>0.025438359375</v>
      </c>
      <c r="AE60" s="60">
        <f>+Z60+AA60+AB60+AC60+AD60</f>
        <v>1.19393828125</v>
      </c>
      <c r="AF60" s="60">
        <f>+F60*(T60*(H60*O60/1000)^U60)/N60/H60*Y60</f>
        <v>0.22343750000000004</v>
      </c>
      <c r="AG60" s="60">
        <v>0</v>
      </c>
      <c r="AH60" s="60">
        <f>+H60*$AH$14*$AH$15/H60*Y60</f>
        <v>1.134375</v>
      </c>
      <c r="AI60" s="60">
        <f>+AF60+AG60+AH60</f>
        <v>1.3578124999999999</v>
      </c>
      <c r="AJ60" s="70"/>
      <c r="AK60" s="60">
        <f>+AE60+AI60</f>
        <v>2.55175078125</v>
      </c>
      <c r="AL60" s="11" t="str">
        <f>+$D60</f>
        <v>Roller Harrow</v>
      </c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10" ht="12.75">
      <c r="B61" s="88"/>
      <c r="C61" s="88"/>
      <c r="D61" s="3"/>
      <c r="E61" s="21"/>
      <c r="F61" s="21"/>
      <c r="G61" s="6"/>
      <c r="H61" s="4"/>
      <c r="I61" s="8"/>
      <c r="J61" s="4"/>
      <c r="K61" s="4"/>
      <c r="L61" s="34"/>
      <c r="M61" s="34"/>
      <c r="N61" s="46"/>
      <c r="O61" s="51"/>
      <c r="P61" s="34"/>
      <c r="Q61" s="5"/>
      <c r="R61" s="44"/>
      <c r="S61" s="38"/>
      <c r="T61" s="49"/>
      <c r="U61" s="50"/>
      <c r="V61" s="9"/>
      <c r="W61" s="6"/>
      <c r="X61" s="6"/>
      <c r="Y61" s="7"/>
      <c r="Z61" s="43">
        <f aca="true" t="shared" si="10" ref="Z61:AI61">+Z59+Z60</f>
        <v>3.8790217474489794</v>
      </c>
      <c r="AA61" s="43">
        <f t="shared" si="10"/>
        <v>0.4220793861607143</v>
      </c>
      <c r="AB61" s="43">
        <f t="shared" si="10"/>
        <v>0.0777264030612245</v>
      </c>
      <c r="AC61" s="43">
        <f t="shared" si="10"/>
        <v>2.411882206632653</v>
      </c>
      <c r="AD61" s="43">
        <f t="shared" si="10"/>
        <v>0.25861756855867346</v>
      </c>
      <c r="AE61" s="43">
        <f t="shared" si="10"/>
        <v>7.049327311862244</v>
      </c>
      <c r="AF61" s="43">
        <f t="shared" si="10"/>
        <v>0.5847359375000001</v>
      </c>
      <c r="AG61" s="43">
        <f t="shared" si="10"/>
        <v>1.956796875</v>
      </c>
      <c r="AH61" s="43">
        <f t="shared" si="10"/>
        <v>1.134375</v>
      </c>
      <c r="AI61" s="43">
        <f t="shared" si="10"/>
        <v>3.6759078125</v>
      </c>
      <c r="AK61" s="43">
        <f>+AK59+AK60</f>
        <v>10.725235124362245</v>
      </c>
      <c r="AL61" s="11"/>
      <c r="AM61" s="1"/>
      <c r="AN61" s="94">
        <f>+$B59*AE61</f>
        <v>0</v>
      </c>
      <c r="AO61" s="94">
        <f>+$B59*AI61</f>
        <v>0</v>
      </c>
      <c r="AP61" s="94">
        <f>+AN61+AO61</f>
        <v>0</v>
      </c>
      <c r="AQ61" s="1"/>
      <c r="AR61" s="94">
        <f>+$C59*AE61</f>
        <v>0</v>
      </c>
      <c r="AS61" s="94">
        <f>+$C59*AI61</f>
        <v>0</v>
      </c>
      <c r="AT61" s="94">
        <f>+AR61+AS61</f>
        <v>0</v>
      </c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2:110" ht="12.75">
      <c r="B62" s="88"/>
      <c r="C62" s="88"/>
      <c r="D62" s="3"/>
      <c r="E62" s="21"/>
      <c r="F62" s="21"/>
      <c r="G62" s="6"/>
      <c r="H62" s="4"/>
      <c r="I62" s="8"/>
      <c r="J62" s="4"/>
      <c r="K62" s="4"/>
      <c r="L62" s="34"/>
      <c r="M62" s="34"/>
      <c r="N62" s="46"/>
      <c r="O62" s="51"/>
      <c r="P62" s="34"/>
      <c r="Q62" s="5"/>
      <c r="R62" s="44"/>
      <c r="S62" s="38"/>
      <c r="T62" s="49"/>
      <c r="U62" s="50"/>
      <c r="V62" s="9"/>
      <c r="W62" s="6"/>
      <c r="X62" s="6"/>
      <c r="Y62" s="7"/>
      <c r="Z62" s="23"/>
      <c r="AA62" s="23"/>
      <c r="AB62" s="23"/>
      <c r="AC62" s="23"/>
      <c r="AD62" s="23"/>
      <c r="AE62" s="43"/>
      <c r="AF62" s="23"/>
      <c r="AG62" s="23"/>
      <c r="AH62" s="23"/>
      <c r="AI62" s="23"/>
      <c r="AK62" s="48"/>
      <c r="AL62" s="1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10" ht="12.75">
      <c r="B63" s="88"/>
      <c r="C63" s="88"/>
      <c r="D63" s="2" t="s">
        <v>61</v>
      </c>
      <c r="E63" s="21">
        <v>42250</v>
      </c>
      <c r="F63" s="21">
        <v>65000</v>
      </c>
      <c r="G63" s="4">
        <v>150</v>
      </c>
      <c r="H63" s="22">
        <f>+(1030*1+16*3)/4</f>
        <v>269.5</v>
      </c>
      <c r="I63" s="63" t="s">
        <v>91</v>
      </c>
      <c r="J63" s="64" t="s">
        <v>91</v>
      </c>
      <c r="K63" s="64" t="s">
        <v>91</v>
      </c>
      <c r="L63" s="34">
        <v>19500</v>
      </c>
      <c r="M63" s="35">
        <f>+N63*H63</f>
        <v>2695</v>
      </c>
      <c r="N63" s="46">
        <f>+M63/H63</f>
        <v>10</v>
      </c>
      <c r="O63" s="37">
        <f>+N63</f>
        <v>10</v>
      </c>
      <c r="P63" s="38">
        <v>0.25</v>
      </c>
      <c r="Q63" s="5">
        <f>(F63+F63*P63)/2</f>
        <v>40625</v>
      </c>
      <c r="R63" s="39">
        <v>0.003</v>
      </c>
      <c r="S63" s="40">
        <v>0.009</v>
      </c>
      <c r="T63" s="40">
        <v>0.012</v>
      </c>
      <c r="U63" s="41">
        <v>2</v>
      </c>
      <c r="V63" s="9">
        <v>1</v>
      </c>
      <c r="W63" s="42">
        <v>150</v>
      </c>
      <c r="X63" s="9">
        <v>1.1</v>
      </c>
      <c r="Y63" s="61" t="s">
        <v>92</v>
      </c>
      <c r="Z63" s="43">
        <f>F63*(1-$P63)/N63/$H63*$Y64</f>
        <v>2.5908801020408165</v>
      </c>
      <c r="AA63" s="43">
        <f>+Q63*$AA$15/$H63*Y64</f>
        <v>0.3022693452380953</v>
      </c>
      <c r="AB63" s="43">
        <f>+Q63*R63/$H63*Y64</f>
        <v>0.06477200255102042</v>
      </c>
      <c r="AC63" s="43">
        <f>+Q63*$AC$15/$H63*Y64</f>
        <v>1.7272534013605443</v>
      </c>
      <c r="AD63" s="43">
        <f>+Q63*S63/$H63*Y64</f>
        <v>0.19431600765306126</v>
      </c>
      <c r="AE63" s="43">
        <f>+Z63+AA63+AB63+AC63+AD63</f>
        <v>4.879490858843537</v>
      </c>
      <c r="AF63" s="43">
        <f>+F63*(T63*(H63*O63/1000)^U63)/N63/H63*Y64</f>
        <v>0.30108203125000005</v>
      </c>
      <c r="AG63" s="43">
        <f>+V63*0.06*W63*X63*H63*(1+$AG$15)/H63*Y64</f>
        <v>1.6306640625000002</v>
      </c>
      <c r="AH63" s="43">
        <v>0</v>
      </c>
      <c r="AI63" s="43">
        <f>+AF63+AG63+AH63</f>
        <v>1.9317460937500002</v>
      </c>
      <c r="AK63" s="43">
        <f>+AE63+AI63</f>
        <v>6.8112369525935375</v>
      </c>
      <c r="AL63" s="11" t="str">
        <f>+$D63</f>
        <v>150-HP Wheel Tractor</v>
      </c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spans="2:110" ht="12.75">
      <c r="B64" s="88"/>
      <c r="C64" s="88"/>
      <c r="D64" s="3" t="s">
        <v>80</v>
      </c>
      <c r="E64" s="21">
        <v>900</v>
      </c>
      <c r="F64" s="21">
        <v>1500</v>
      </c>
      <c r="G64" s="63" t="s">
        <v>91</v>
      </c>
      <c r="H64" s="4">
        <v>100</v>
      </c>
      <c r="I64" s="8">
        <v>4</v>
      </c>
      <c r="J64" s="4">
        <v>18</v>
      </c>
      <c r="K64" s="4">
        <v>0.8</v>
      </c>
      <c r="L64" s="34">
        <v>300</v>
      </c>
      <c r="M64" s="34">
        <v>1200</v>
      </c>
      <c r="N64" s="46">
        <f>+M64/H64</f>
        <v>12</v>
      </c>
      <c r="O64" s="37">
        <f>+N64</f>
        <v>12</v>
      </c>
      <c r="P64" s="34">
        <v>0.1385</v>
      </c>
      <c r="Q64" s="5">
        <f>(F64+F64*P64)/2</f>
        <v>853.875</v>
      </c>
      <c r="R64" s="44">
        <v>0</v>
      </c>
      <c r="S64" s="38">
        <v>0.006</v>
      </c>
      <c r="T64" s="49">
        <v>0.25</v>
      </c>
      <c r="U64" s="50">
        <v>1.4</v>
      </c>
      <c r="V64" s="61" t="s">
        <v>92</v>
      </c>
      <c r="W64" s="61" t="s">
        <v>92</v>
      </c>
      <c r="X64" s="61" t="s">
        <v>92</v>
      </c>
      <c r="Y64" s="7">
        <f>1/(K64*I64*5280*J64/43560)</f>
        <v>0.14322916666666669</v>
      </c>
      <c r="Z64" s="60">
        <f>F64*(1-$P64)/N64/$H64*$Y64</f>
        <v>0.1542399088541667</v>
      </c>
      <c r="AA64" s="60">
        <f>+Q64*$AA$15/$H64*Y64</f>
        <v>0.01712197265625</v>
      </c>
      <c r="AB64" s="60">
        <f>+Q64*R64/$H64*Y64</f>
        <v>0</v>
      </c>
      <c r="AC64" s="60">
        <f>+Q64*$AC$15/$H64*Y64</f>
        <v>0.09783984375000002</v>
      </c>
      <c r="AD64" s="60">
        <f>+Q64*S64/$H64*Y64</f>
        <v>0.007337988281250002</v>
      </c>
      <c r="AE64" s="60">
        <f>+Z64+AA64+AB64+AC64+AD64</f>
        <v>0.27653971354166673</v>
      </c>
      <c r="AF64" s="60">
        <f>+F64*(T64*(H64*O64/1000)^U64)/N64/H64*Y64</f>
        <v>0.05777437171024547</v>
      </c>
      <c r="AG64" s="60">
        <v>0</v>
      </c>
      <c r="AH64" s="60">
        <f>+H64*$AH$14*$AH$15/H64*Y64</f>
        <v>0.9453125000000003</v>
      </c>
      <c r="AI64" s="60">
        <f>+AF64+AG64+AH64</f>
        <v>1.003086871710246</v>
      </c>
      <c r="AJ64" s="70"/>
      <c r="AK64" s="60">
        <f>+AE64+AI64</f>
        <v>1.2796265852519126</v>
      </c>
      <c r="AL64" s="11" t="str">
        <f>+$D64</f>
        <v>Chain Harrow</v>
      </c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</row>
    <row r="65" spans="2:110" ht="12.75">
      <c r="B65" s="88"/>
      <c r="C65" s="88"/>
      <c r="D65" s="3"/>
      <c r="E65" s="21"/>
      <c r="F65" s="21"/>
      <c r="G65" s="6"/>
      <c r="H65" s="4"/>
      <c r="I65" s="8"/>
      <c r="J65" s="4"/>
      <c r="K65" s="4"/>
      <c r="L65" s="34"/>
      <c r="M65" s="34"/>
      <c r="N65" s="46"/>
      <c r="O65" s="51"/>
      <c r="P65" s="34"/>
      <c r="Q65" s="5"/>
      <c r="R65" s="44"/>
      <c r="S65" s="38"/>
      <c r="T65" s="49"/>
      <c r="U65" s="50"/>
      <c r="V65" s="9"/>
      <c r="W65" s="6"/>
      <c r="X65" s="6"/>
      <c r="Y65" s="7"/>
      <c r="Z65" s="43">
        <f aca="true" t="shared" si="11" ref="Z65:AI65">+Z63+Z64</f>
        <v>2.745120010894983</v>
      </c>
      <c r="AA65" s="43">
        <f t="shared" si="11"/>
        <v>0.3193913178943453</v>
      </c>
      <c r="AB65" s="43">
        <f t="shared" si="11"/>
        <v>0.06477200255102042</v>
      </c>
      <c r="AC65" s="43">
        <f t="shared" si="11"/>
        <v>1.8250932451105444</v>
      </c>
      <c r="AD65" s="43">
        <f t="shared" si="11"/>
        <v>0.20165399593431127</v>
      </c>
      <c r="AE65" s="43">
        <f t="shared" si="11"/>
        <v>5.156030572385204</v>
      </c>
      <c r="AF65" s="43">
        <f t="shared" si="11"/>
        <v>0.3588564029602455</v>
      </c>
      <c r="AG65" s="43">
        <f t="shared" si="11"/>
        <v>1.6306640625000002</v>
      </c>
      <c r="AH65" s="43">
        <f t="shared" si="11"/>
        <v>0.9453125000000003</v>
      </c>
      <c r="AI65" s="43">
        <f t="shared" si="11"/>
        <v>2.934832965460246</v>
      </c>
      <c r="AK65" s="43">
        <f>+AK63+AK64</f>
        <v>8.09086353784545</v>
      </c>
      <c r="AL65" s="11"/>
      <c r="AM65" s="1"/>
      <c r="AN65" s="94">
        <f>+$B63*AE65</f>
        <v>0</v>
      </c>
      <c r="AO65" s="94">
        <f>+$B63*AI65</f>
        <v>0</v>
      </c>
      <c r="AP65" s="94">
        <f>+AN65+AO65</f>
        <v>0</v>
      </c>
      <c r="AQ65" s="1"/>
      <c r="AR65" s="94">
        <f>+$C63*AE65</f>
        <v>0</v>
      </c>
      <c r="AS65" s="94">
        <f>+$C63*AI65</f>
        <v>0</v>
      </c>
      <c r="AT65" s="94">
        <f>+AR65+AS65</f>
        <v>0</v>
      </c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</row>
    <row r="66" spans="2:110" ht="12.75">
      <c r="B66" s="88"/>
      <c r="C66" s="88"/>
      <c r="D66" s="3"/>
      <c r="E66" s="21"/>
      <c r="F66" s="21"/>
      <c r="G66" s="6"/>
      <c r="H66" s="4"/>
      <c r="I66" s="8"/>
      <c r="J66" s="4"/>
      <c r="K66" s="4"/>
      <c r="L66" s="34"/>
      <c r="M66" s="34"/>
      <c r="N66" s="46"/>
      <c r="O66" s="47"/>
      <c r="P66" s="38"/>
      <c r="Q66" s="5"/>
      <c r="R66" s="44"/>
      <c r="S66" s="38"/>
      <c r="T66" s="44"/>
      <c r="U66" s="45"/>
      <c r="V66" s="9"/>
      <c r="W66" s="6"/>
      <c r="X66" s="6"/>
      <c r="Y66" s="7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K66" s="43"/>
      <c r="AL66" s="1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spans="2:110" ht="12.75">
      <c r="B67" s="88"/>
      <c r="C67" s="88"/>
      <c r="D67" s="2" t="s">
        <v>61</v>
      </c>
      <c r="E67" s="21">
        <v>42250</v>
      </c>
      <c r="F67" s="21">
        <v>65000</v>
      </c>
      <c r="G67" s="4">
        <v>150</v>
      </c>
      <c r="H67" s="22">
        <v>500</v>
      </c>
      <c r="I67" s="63" t="s">
        <v>91</v>
      </c>
      <c r="J67" s="64" t="s">
        <v>91</v>
      </c>
      <c r="K67" s="64" t="s">
        <v>91</v>
      </c>
      <c r="L67" s="34">
        <v>19500</v>
      </c>
      <c r="M67" s="35">
        <f>+N67*H67</f>
        <v>5000</v>
      </c>
      <c r="N67" s="36">
        <f>+M67/H67</f>
        <v>10</v>
      </c>
      <c r="O67" s="37">
        <f>+N67</f>
        <v>10</v>
      </c>
      <c r="P67" s="38">
        <v>0.25</v>
      </c>
      <c r="Q67" s="5">
        <f>(F67+F67*P67)/2</f>
        <v>40625</v>
      </c>
      <c r="R67" s="39">
        <v>0.003</v>
      </c>
      <c r="S67" s="40">
        <v>0.009</v>
      </c>
      <c r="T67" s="40">
        <v>0.012</v>
      </c>
      <c r="U67" s="41">
        <v>2</v>
      </c>
      <c r="V67" s="9">
        <v>1</v>
      </c>
      <c r="W67" s="42">
        <v>150</v>
      </c>
      <c r="X67" s="9">
        <v>1.1</v>
      </c>
      <c r="Y67" s="61" t="s">
        <v>92</v>
      </c>
      <c r="Z67" s="43">
        <f>F67*(1-$P67)/N67/$H67*$Y68</f>
        <v>0.3723958333333334</v>
      </c>
      <c r="AA67" s="43">
        <f>+Q67*$AA$15/$H67*Y68</f>
        <v>0.04344618055555557</v>
      </c>
      <c r="AB67" s="43">
        <f>+Q67*R67/$H67*Y68</f>
        <v>0.009309895833333335</v>
      </c>
      <c r="AC67" s="43">
        <f>+Q67*$AC$15/$H67*Y68</f>
        <v>0.24826388888888895</v>
      </c>
      <c r="AD67" s="43">
        <f>+Q67*S67/$H67*Y68</f>
        <v>0.027929687500000005</v>
      </c>
      <c r="AE67" s="43">
        <f>+Z67+AA67+AB67+AC67+AD67</f>
        <v>0.7013454861111114</v>
      </c>
      <c r="AF67" s="43">
        <f>+F67*(T67*(H67*O67/1000)^U67)/N67/H67*Y68</f>
        <v>0.14895833333333336</v>
      </c>
      <c r="AG67" s="43">
        <f>+V67*0.06*W67*X67*H67*(1+$AG$15)/H67*Y68</f>
        <v>0.4348437500000001</v>
      </c>
      <c r="AH67" s="43">
        <v>0</v>
      </c>
      <c r="AI67" s="43">
        <f>+AF67+AG67+AH67</f>
        <v>0.5838020833333335</v>
      </c>
      <c r="AK67" s="43">
        <f>+AE67+AI67</f>
        <v>1.2851475694444447</v>
      </c>
      <c r="AL67" s="11" t="str">
        <f>+$D67</f>
        <v>150-HP Wheel Tractor</v>
      </c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</row>
    <row r="68" spans="2:110" ht="12.75">
      <c r="B68" s="88"/>
      <c r="C68" s="88"/>
      <c r="D68" s="3" t="s">
        <v>62</v>
      </c>
      <c r="E68" s="21">
        <v>4950</v>
      </c>
      <c r="F68" s="21">
        <v>9000</v>
      </c>
      <c r="G68" s="63" t="s">
        <v>91</v>
      </c>
      <c r="H68" s="4">
        <v>200</v>
      </c>
      <c r="I68" s="8">
        <v>6</v>
      </c>
      <c r="J68" s="4">
        <v>60</v>
      </c>
      <c r="K68" s="4">
        <v>0.6</v>
      </c>
      <c r="L68" s="34">
        <v>900</v>
      </c>
      <c r="M68" s="35">
        <f>+N68*H68</f>
        <v>1500</v>
      </c>
      <c r="N68" s="36">
        <f>+M68/H68</f>
        <v>7.5</v>
      </c>
      <c r="O68" s="37">
        <f>+N68</f>
        <v>7.5</v>
      </c>
      <c r="P68" s="38">
        <v>0.2</v>
      </c>
      <c r="Q68" s="5">
        <f>(F68+F68*P68)/2</f>
        <v>5400</v>
      </c>
      <c r="R68" s="44">
        <v>0</v>
      </c>
      <c r="S68" s="38">
        <v>0.006</v>
      </c>
      <c r="T68" s="44">
        <v>0.41</v>
      </c>
      <c r="U68" s="45">
        <v>1.3</v>
      </c>
      <c r="V68" s="62" t="s">
        <v>92</v>
      </c>
      <c r="W68" s="61" t="s">
        <v>92</v>
      </c>
      <c r="X68" s="61" t="s">
        <v>92</v>
      </c>
      <c r="Y68" s="7">
        <f>1/(K68*I68*5280*J68/43560)</f>
        <v>0.038194444444444454</v>
      </c>
      <c r="Z68" s="60">
        <f>F68*(1-$P68)/N68/$H68*$Y68</f>
        <v>0.18333333333333338</v>
      </c>
      <c r="AA68" s="60">
        <f>+Q68*$AA$15/$H68*Y68</f>
        <v>0.014437500000000006</v>
      </c>
      <c r="AB68" s="60">
        <f>+Q68*R68/$H68*Y68</f>
        <v>0</v>
      </c>
      <c r="AC68" s="60">
        <f>+Q68*$AC$15/$H68*Y68</f>
        <v>0.08250000000000003</v>
      </c>
      <c r="AD68" s="60">
        <f>+Q68*S68/$H68*Y68</f>
        <v>0.006187500000000002</v>
      </c>
      <c r="AE68" s="60">
        <f>+Z68+AA68+AB68+AC68+AD68</f>
        <v>0.2864583333333334</v>
      </c>
      <c r="AF68" s="60">
        <f>+F68*(T68*(H68*O68/1000)^U68)/N68/H68*Y68</f>
        <v>0.1591673337159506</v>
      </c>
      <c r="AG68" s="60">
        <v>0</v>
      </c>
      <c r="AH68" s="60">
        <f>+H68*$AH$14*$AH$15/H68*Y68</f>
        <v>0.25208333333333344</v>
      </c>
      <c r="AI68" s="60">
        <f>+AF68+AG68+AH68</f>
        <v>0.41125066704928404</v>
      </c>
      <c r="AK68" s="60">
        <f>+AE68+AI68</f>
        <v>0.6977090003826174</v>
      </c>
      <c r="AL68" s="11" t="str">
        <f>+$D68</f>
        <v>Spray Tank &amp; Boom</v>
      </c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10" ht="12.75">
      <c r="B69" s="88"/>
      <c r="C69" s="88"/>
      <c r="D69" s="3"/>
      <c r="E69" s="21"/>
      <c r="F69" s="21"/>
      <c r="G69" s="6"/>
      <c r="H69" s="4"/>
      <c r="I69" s="8"/>
      <c r="J69" s="4"/>
      <c r="K69" s="4"/>
      <c r="L69" s="34"/>
      <c r="M69" s="34"/>
      <c r="N69" s="46"/>
      <c r="O69" s="47"/>
      <c r="P69" s="38"/>
      <c r="Q69" s="5"/>
      <c r="R69" s="44"/>
      <c r="S69" s="38"/>
      <c r="T69" s="44"/>
      <c r="U69" s="45"/>
      <c r="V69" s="9"/>
      <c r="W69" s="6"/>
      <c r="X69" s="6"/>
      <c r="Y69" s="7"/>
      <c r="Z69" s="43">
        <f aca="true" t="shared" si="12" ref="Z69:AI69">+Z67+Z68</f>
        <v>0.5557291666666668</v>
      </c>
      <c r="AA69" s="43">
        <f t="shared" si="12"/>
        <v>0.057883680555555574</v>
      </c>
      <c r="AB69" s="43">
        <f t="shared" si="12"/>
        <v>0.009309895833333335</v>
      </c>
      <c r="AC69" s="43">
        <f t="shared" si="12"/>
        <v>0.33076388888888897</v>
      </c>
      <c r="AD69" s="43">
        <f t="shared" si="12"/>
        <v>0.03411718750000001</v>
      </c>
      <c r="AE69" s="43">
        <f t="shared" si="12"/>
        <v>0.9878038194444447</v>
      </c>
      <c r="AF69" s="43">
        <f t="shared" si="12"/>
        <v>0.30812566704928396</v>
      </c>
      <c r="AG69" s="43">
        <f t="shared" si="12"/>
        <v>0.4348437500000001</v>
      </c>
      <c r="AH69" s="43">
        <f t="shared" si="12"/>
        <v>0.25208333333333344</v>
      </c>
      <c r="AI69" s="43">
        <f t="shared" si="12"/>
        <v>0.9950527503826175</v>
      </c>
      <c r="AK69" s="43">
        <f>+AK67+AK68</f>
        <v>1.9828565698270622</v>
      </c>
      <c r="AL69" s="11"/>
      <c r="AM69" s="1"/>
      <c r="AN69" s="94">
        <f>+$B67*AE69</f>
        <v>0</v>
      </c>
      <c r="AO69" s="94">
        <f>+$B67*AI69</f>
        <v>0</v>
      </c>
      <c r="AP69" s="94">
        <f>+AN69+AO69</f>
        <v>0</v>
      </c>
      <c r="AQ69" s="1"/>
      <c r="AR69" s="94">
        <f>+$C67*AE69</f>
        <v>0</v>
      </c>
      <c r="AS69" s="94">
        <f>+$C67*AI69</f>
        <v>0</v>
      </c>
      <c r="AT69" s="94">
        <f>+AR69+AS69</f>
        <v>0</v>
      </c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</row>
    <row r="70" spans="2:110" ht="12.75">
      <c r="B70" s="88"/>
      <c r="C70" s="88"/>
      <c r="D70" s="3"/>
      <c r="E70" s="21"/>
      <c r="F70" s="21"/>
      <c r="G70" s="6"/>
      <c r="H70" s="4"/>
      <c r="I70" s="8"/>
      <c r="J70" s="4"/>
      <c r="K70" s="4"/>
      <c r="L70" s="34"/>
      <c r="M70" s="34"/>
      <c r="N70" s="46"/>
      <c r="O70" s="47"/>
      <c r="P70" s="38"/>
      <c r="Q70" s="5"/>
      <c r="R70" s="44"/>
      <c r="S70" s="38"/>
      <c r="T70" s="44"/>
      <c r="U70" s="45"/>
      <c r="V70" s="9"/>
      <c r="W70" s="6"/>
      <c r="X70" s="6"/>
      <c r="Y70" s="7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K70" s="43"/>
      <c r="AL70" s="1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</row>
    <row r="71" spans="2:110" ht="12.75">
      <c r="B71" s="88">
        <v>2</v>
      </c>
      <c r="C71" s="88"/>
      <c r="D71" s="85" t="s">
        <v>114</v>
      </c>
      <c r="E71" s="21">
        <v>7</v>
      </c>
      <c r="G71" s="6"/>
      <c r="H71" s="4"/>
      <c r="I71" s="8"/>
      <c r="J71" s="4"/>
      <c r="K71" s="4"/>
      <c r="L71" s="34"/>
      <c r="M71" s="34"/>
      <c r="N71" s="46"/>
      <c r="O71" s="47"/>
      <c r="P71" s="38"/>
      <c r="Q71" s="5"/>
      <c r="R71" s="44"/>
      <c r="S71" s="38"/>
      <c r="T71" s="44"/>
      <c r="U71" s="45"/>
      <c r="V71" s="9"/>
      <c r="W71" s="6"/>
      <c r="X71" s="6"/>
      <c r="Y71" s="7"/>
      <c r="Z71" s="23"/>
      <c r="AA71" s="23"/>
      <c r="AB71" s="23"/>
      <c r="AC71" s="23"/>
      <c r="AD71" s="23"/>
      <c r="AE71" s="43"/>
      <c r="AF71" s="23"/>
      <c r="AG71" s="23"/>
      <c r="AH71" s="23"/>
      <c r="AI71" s="96">
        <f>(B71+C71)*E71</f>
        <v>14</v>
      </c>
      <c r="AK71" s="97">
        <f>+AI71</f>
        <v>14</v>
      </c>
      <c r="AL71" s="1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</row>
    <row r="72" spans="2:37" ht="12">
      <c r="B72" s="88"/>
      <c r="C72" s="88"/>
      <c r="AK72" s="77"/>
    </row>
    <row r="73" spans="2:110" ht="12.75">
      <c r="B73" s="88"/>
      <c r="C73" s="88"/>
      <c r="D73" s="89" t="s">
        <v>120</v>
      </c>
      <c r="E73" s="19"/>
      <c r="G73" s="19"/>
      <c r="H73" s="19"/>
      <c r="I73" s="20"/>
      <c r="J73" s="19"/>
      <c r="K73" s="19"/>
      <c r="L73" s="27"/>
      <c r="M73" s="27"/>
      <c r="N73" s="27"/>
      <c r="O73" s="27"/>
      <c r="P73" s="27"/>
      <c r="Q73" s="27"/>
      <c r="R73" s="27"/>
      <c r="S73" s="27"/>
      <c r="T73" s="20"/>
      <c r="U73" s="20"/>
      <c r="V73" s="28"/>
      <c r="W73" s="29"/>
      <c r="X73" s="27"/>
      <c r="Y73" s="27"/>
      <c r="Z73" s="27"/>
      <c r="AA73" s="30"/>
      <c r="AB73" s="27"/>
      <c r="AC73" s="30"/>
      <c r="AD73" s="27"/>
      <c r="AE73" s="31"/>
      <c r="AF73" s="27"/>
      <c r="AG73" s="32"/>
      <c r="AH73" s="33"/>
      <c r="AI73" s="31"/>
      <c r="AK73" s="98"/>
      <c r="AL73" s="55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</row>
    <row r="74" spans="2:110" ht="12.75">
      <c r="B74" s="88">
        <v>45</v>
      </c>
      <c r="C74" s="88"/>
      <c r="D74" s="69" t="s">
        <v>100</v>
      </c>
      <c r="E74" s="76">
        <v>0.29</v>
      </c>
      <c r="G74" s="19"/>
      <c r="H74" s="19"/>
      <c r="I74" s="20"/>
      <c r="J74" s="19"/>
      <c r="K74" s="19"/>
      <c r="L74" s="27"/>
      <c r="M74" s="27"/>
      <c r="N74" s="27"/>
      <c r="O74" s="27"/>
      <c r="P74" s="27"/>
      <c r="Q74" s="27"/>
      <c r="R74" s="27"/>
      <c r="S74" s="27"/>
      <c r="T74" s="20"/>
      <c r="U74" s="20"/>
      <c r="V74" s="28"/>
      <c r="W74" s="29"/>
      <c r="X74" s="27"/>
      <c r="Y74" s="27"/>
      <c r="Z74" s="27"/>
      <c r="AA74" s="30"/>
      <c r="AB74" s="27"/>
      <c r="AC74" s="30"/>
      <c r="AD74" s="27"/>
      <c r="AE74" s="31"/>
      <c r="AF74" s="27"/>
      <c r="AG74" s="32"/>
      <c r="AH74" s="33"/>
      <c r="AL74" s="55"/>
      <c r="AM74" s="1"/>
      <c r="AN74" s="1"/>
      <c r="AO74" s="96">
        <f>B74*E74</f>
        <v>13.049999999999999</v>
      </c>
      <c r="AP74" s="97">
        <f>+AO74</f>
        <v>13.049999999999999</v>
      </c>
      <c r="AR74" s="1"/>
      <c r="AS74" s="96">
        <f>C74*E74</f>
        <v>0</v>
      </c>
      <c r="AT74" s="97">
        <f>+AS74</f>
        <v>0</v>
      </c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</row>
    <row r="75" spans="2:110" ht="12.75">
      <c r="B75" s="88"/>
      <c r="C75" s="88"/>
      <c r="D75" s="69" t="s">
        <v>101</v>
      </c>
      <c r="E75" s="76"/>
      <c r="G75" s="19"/>
      <c r="H75" s="19"/>
      <c r="I75" s="20"/>
      <c r="J75" s="19"/>
      <c r="K75" s="19"/>
      <c r="L75" s="27"/>
      <c r="M75" s="27"/>
      <c r="N75" s="27"/>
      <c r="O75" s="27"/>
      <c r="P75" s="27"/>
      <c r="Q75" s="27"/>
      <c r="R75" s="27"/>
      <c r="S75" s="27"/>
      <c r="T75" s="20"/>
      <c r="U75" s="20"/>
      <c r="V75" s="28"/>
      <c r="W75" s="29"/>
      <c r="X75" s="27"/>
      <c r="Y75" s="27"/>
      <c r="Z75" s="27"/>
      <c r="AA75" s="30"/>
      <c r="AB75" s="27"/>
      <c r="AC75" s="30"/>
      <c r="AD75" s="27"/>
      <c r="AE75" s="31"/>
      <c r="AF75" s="27"/>
      <c r="AG75" s="32"/>
      <c r="AH75" s="33"/>
      <c r="AL75" s="55"/>
      <c r="AM75" s="1"/>
      <c r="AN75" s="1"/>
      <c r="AO75" s="96">
        <f aca="true" t="shared" si="13" ref="AO75:AO86">B75*E75</f>
        <v>0</v>
      </c>
      <c r="AP75" s="97">
        <f>+AO75</f>
        <v>0</v>
      </c>
      <c r="AR75" s="1"/>
      <c r="AS75" s="96">
        <f aca="true" t="shared" si="14" ref="AS75:AS86">C75*E75</f>
        <v>0</v>
      </c>
      <c r="AT75" s="97">
        <f aca="true" t="shared" si="15" ref="AT75:AT86">+AS75</f>
        <v>0</v>
      </c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</row>
    <row r="76" spans="2:110" ht="12.75">
      <c r="B76" s="88"/>
      <c r="C76" s="88"/>
      <c r="D76" s="69" t="s">
        <v>102</v>
      </c>
      <c r="E76" s="76"/>
      <c r="G76" s="19"/>
      <c r="H76" s="19"/>
      <c r="I76" s="20"/>
      <c r="J76" s="19"/>
      <c r="K76" s="19"/>
      <c r="L76" s="27"/>
      <c r="M76" s="27"/>
      <c r="N76" s="27"/>
      <c r="O76" s="27"/>
      <c r="P76" s="27"/>
      <c r="Q76" s="27"/>
      <c r="R76" s="27"/>
      <c r="S76" s="27"/>
      <c r="T76" s="20"/>
      <c r="U76" s="20"/>
      <c r="V76" s="28"/>
      <c r="W76" s="29"/>
      <c r="X76" s="27"/>
      <c r="Y76" s="27"/>
      <c r="Z76" s="27"/>
      <c r="AA76" s="30"/>
      <c r="AB76" s="27"/>
      <c r="AC76" s="30"/>
      <c r="AD76" s="27"/>
      <c r="AE76" s="31"/>
      <c r="AF76" s="27"/>
      <c r="AG76" s="32"/>
      <c r="AH76" s="33"/>
      <c r="AL76" s="55"/>
      <c r="AM76" s="1"/>
      <c r="AN76" s="1"/>
      <c r="AO76" s="96">
        <f t="shared" si="13"/>
        <v>0</v>
      </c>
      <c r="AP76" s="97">
        <f>+AO76</f>
        <v>0</v>
      </c>
      <c r="AR76" s="1"/>
      <c r="AS76" s="96">
        <f t="shared" si="14"/>
        <v>0</v>
      </c>
      <c r="AT76" s="97">
        <f t="shared" si="15"/>
        <v>0</v>
      </c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</row>
    <row r="77" spans="2:110" ht="12.75">
      <c r="B77" s="88">
        <v>10</v>
      </c>
      <c r="C77" s="88"/>
      <c r="D77" s="69" t="s">
        <v>103</v>
      </c>
      <c r="E77" s="76">
        <v>0.31</v>
      </c>
      <c r="G77" s="19"/>
      <c r="H77" s="19"/>
      <c r="I77" s="20"/>
      <c r="J77" s="19"/>
      <c r="K77" s="19"/>
      <c r="L77" s="27"/>
      <c r="M77" s="27"/>
      <c r="N77" s="27"/>
      <c r="O77" s="27"/>
      <c r="P77" s="27"/>
      <c r="Q77" s="27"/>
      <c r="R77" s="27"/>
      <c r="S77" s="27"/>
      <c r="T77" s="20"/>
      <c r="U77" s="20"/>
      <c r="V77" s="28"/>
      <c r="W77" s="29"/>
      <c r="X77" s="27"/>
      <c r="Y77" s="27"/>
      <c r="Z77" s="27"/>
      <c r="AA77" s="30"/>
      <c r="AB77" s="27"/>
      <c r="AC77" s="30"/>
      <c r="AD77" s="27"/>
      <c r="AE77" s="31"/>
      <c r="AF77" s="27"/>
      <c r="AG77" s="32"/>
      <c r="AH77" s="33"/>
      <c r="AL77" s="55"/>
      <c r="AM77" s="1"/>
      <c r="AN77" s="1"/>
      <c r="AO77" s="96">
        <f t="shared" si="13"/>
        <v>3.1</v>
      </c>
      <c r="AP77" s="97">
        <f>+AO77</f>
        <v>3.1</v>
      </c>
      <c r="AR77" s="1"/>
      <c r="AS77" s="96">
        <f t="shared" si="14"/>
        <v>0</v>
      </c>
      <c r="AT77" s="97">
        <f t="shared" si="15"/>
        <v>0</v>
      </c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</row>
    <row r="78" spans="2:110" ht="12.75">
      <c r="B78" s="88"/>
      <c r="C78" s="88"/>
      <c r="D78" s="69" t="s">
        <v>104</v>
      </c>
      <c r="E78" s="76"/>
      <c r="G78" s="19"/>
      <c r="H78" s="19"/>
      <c r="I78" s="20"/>
      <c r="J78" s="19"/>
      <c r="K78" s="19"/>
      <c r="L78" s="27"/>
      <c r="M78" s="27"/>
      <c r="N78" s="27"/>
      <c r="O78" s="27"/>
      <c r="P78" s="27"/>
      <c r="Q78" s="27"/>
      <c r="R78" s="27"/>
      <c r="S78" s="27"/>
      <c r="T78" s="20"/>
      <c r="U78" s="20"/>
      <c r="V78" s="28"/>
      <c r="W78" s="29"/>
      <c r="X78" s="27"/>
      <c r="Y78" s="27"/>
      <c r="Z78" s="27"/>
      <c r="AA78" s="30"/>
      <c r="AB78" s="27"/>
      <c r="AC78" s="30"/>
      <c r="AD78" s="27"/>
      <c r="AE78" s="31"/>
      <c r="AF78" s="27"/>
      <c r="AG78" s="32"/>
      <c r="AH78" s="33"/>
      <c r="AL78" s="55"/>
      <c r="AM78" s="1"/>
      <c r="AN78" s="1"/>
      <c r="AO78" s="96">
        <f t="shared" si="13"/>
        <v>0</v>
      </c>
      <c r="AP78" s="97">
        <f>+AO78</f>
        <v>0</v>
      </c>
      <c r="AR78" s="1"/>
      <c r="AS78" s="96">
        <f t="shared" si="14"/>
        <v>0</v>
      </c>
      <c r="AT78" s="97">
        <f t="shared" si="15"/>
        <v>0</v>
      </c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</row>
    <row r="79" spans="2:110" ht="12.75">
      <c r="B79" s="88"/>
      <c r="C79" s="88"/>
      <c r="D79" s="3"/>
      <c r="E79" s="19"/>
      <c r="G79" s="19"/>
      <c r="H79" s="19"/>
      <c r="I79" s="20"/>
      <c r="J79" s="19"/>
      <c r="K79" s="19"/>
      <c r="L79" s="27"/>
      <c r="M79" s="27"/>
      <c r="N79" s="27"/>
      <c r="O79" s="27"/>
      <c r="P79" s="27"/>
      <c r="Q79" s="27"/>
      <c r="R79" s="27"/>
      <c r="S79" s="27"/>
      <c r="T79" s="20"/>
      <c r="U79" s="20"/>
      <c r="V79" s="28"/>
      <c r="W79" s="29"/>
      <c r="X79" s="27"/>
      <c r="Y79" s="27"/>
      <c r="Z79" s="27"/>
      <c r="AA79" s="30"/>
      <c r="AB79" s="27"/>
      <c r="AC79" s="30"/>
      <c r="AD79" s="27"/>
      <c r="AE79" s="31"/>
      <c r="AF79" s="27"/>
      <c r="AG79" s="32"/>
      <c r="AH79" s="33"/>
      <c r="AL79" s="55"/>
      <c r="AM79" s="1"/>
      <c r="AN79" s="1"/>
      <c r="AO79" s="96"/>
      <c r="AP79" s="97"/>
      <c r="AR79" s="1"/>
      <c r="AS79" s="96"/>
      <c r="AT79" s="97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</row>
    <row r="80" spans="2:110" ht="12.75">
      <c r="B80" s="88"/>
      <c r="C80" s="88"/>
      <c r="D80" s="68" t="s">
        <v>121</v>
      </c>
      <c r="E80" s="76"/>
      <c r="G80" s="19"/>
      <c r="H80" s="19"/>
      <c r="I80" s="20"/>
      <c r="J80" s="19"/>
      <c r="K80" s="19"/>
      <c r="L80" s="27"/>
      <c r="M80" s="27"/>
      <c r="N80" s="27"/>
      <c r="O80" s="27"/>
      <c r="P80" s="27"/>
      <c r="Q80" s="27"/>
      <c r="R80" s="27"/>
      <c r="S80" s="27"/>
      <c r="T80" s="20"/>
      <c r="U80" s="20"/>
      <c r="V80" s="28"/>
      <c r="W80" s="29"/>
      <c r="X80" s="27"/>
      <c r="Y80" s="27"/>
      <c r="Z80" s="27"/>
      <c r="AA80" s="30"/>
      <c r="AB80" s="27"/>
      <c r="AC80" s="30"/>
      <c r="AD80" s="27"/>
      <c r="AE80" s="31"/>
      <c r="AF80" s="27"/>
      <c r="AG80" s="32"/>
      <c r="AH80" s="33"/>
      <c r="AL80" s="55"/>
      <c r="AM80" s="1"/>
      <c r="AN80" s="1"/>
      <c r="AO80" s="96">
        <f t="shared" si="13"/>
        <v>0</v>
      </c>
      <c r="AP80" s="97">
        <f aca="true" t="shared" si="16" ref="AP80:AP86">+AO80</f>
        <v>0</v>
      </c>
      <c r="AR80" s="1"/>
      <c r="AS80" s="96">
        <f t="shared" si="14"/>
        <v>0</v>
      </c>
      <c r="AT80" s="97">
        <f t="shared" si="15"/>
        <v>0</v>
      </c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</row>
    <row r="81" spans="2:110" ht="12.75">
      <c r="B81" s="88">
        <v>1</v>
      </c>
      <c r="C81" s="88"/>
      <c r="D81" s="69" t="s">
        <v>107</v>
      </c>
      <c r="E81" s="76">
        <v>5</v>
      </c>
      <c r="G81" s="19"/>
      <c r="H81" s="19"/>
      <c r="I81" s="20"/>
      <c r="J81" s="19"/>
      <c r="K81" s="19"/>
      <c r="L81" s="27"/>
      <c r="M81" s="27"/>
      <c r="N81" s="27"/>
      <c r="O81" s="27"/>
      <c r="P81" s="27"/>
      <c r="Q81" s="27"/>
      <c r="R81" s="27"/>
      <c r="S81" s="27"/>
      <c r="T81" s="20"/>
      <c r="U81" s="20"/>
      <c r="V81" s="28"/>
      <c r="W81" s="29"/>
      <c r="X81" s="27"/>
      <c r="Y81" s="27"/>
      <c r="Z81" s="27"/>
      <c r="AA81" s="30"/>
      <c r="AB81" s="27"/>
      <c r="AC81" s="30"/>
      <c r="AD81" s="27"/>
      <c r="AE81" s="31"/>
      <c r="AF81" s="27"/>
      <c r="AG81" s="32"/>
      <c r="AH81" s="33"/>
      <c r="AL81" s="55"/>
      <c r="AM81" s="1"/>
      <c r="AN81" s="1"/>
      <c r="AO81" s="96">
        <f t="shared" si="13"/>
        <v>5</v>
      </c>
      <c r="AP81" s="97">
        <f t="shared" si="16"/>
        <v>5</v>
      </c>
      <c r="AR81" s="1"/>
      <c r="AS81" s="96">
        <f t="shared" si="14"/>
        <v>0</v>
      </c>
      <c r="AT81" s="97">
        <f t="shared" si="15"/>
        <v>0</v>
      </c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</row>
    <row r="82" spans="2:110" ht="12.75">
      <c r="B82" s="88">
        <v>3</v>
      </c>
      <c r="C82" s="88"/>
      <c r="D82" s="86" t="s">
        <v>116</v>
      </c>
      <c r="E82" s="76">
        <v>7</v>
      </c>
      <c r="G82" s="19"/>
      <c r="H82" s="19"/>
      <c r="I82" s="20"/>
      <c r="J82" s="19"/>
      <c r="K82" s="19"/>
      <c r="L82" s="27"/>
      <c r="M82" s="27"/>
      <c r="N82" s="27"/>
      <c r="O82" s="27"/>
      <c r="P82" s="27"/>
      <c r="Q82" s="27"/>
      <c r="R82" s="27"/>
      <c r="S82" s="27"/>
      <c r="T82" s="20"/>
      <c r="U82" s="20"/>
      <c r="V82" s="28"/>
      <c r="W82" s="29"/>
      <c r="X82" s="27"/>
      <c r="Y82" s="27"/>
      <c r="Z82" s="27"/>
      <c r="AA82" s="30"/>
      <c r="AB82" s="27"/>
      <c r="AC82" s="30"/>
      <c r="AD82" s="27"/>
      <c r="AE82" s="31"/>
      <c r="AF82" s="27"/>
      <c r="AG82" s="32"/>
      <c r="AH82" s="33"/>
      <c r="AL82" s="55"/>
      <c r="AM82" s="1"/>
      <c r="AN82" s="1"/>
      <c r="AO82" s="96">
        <f t="shared" si="13"/>
        <v>21</v>
      </c>
      <c r="AP82" s="97">
        <f t="shared" si="16"/>
        <v>21</v>
      </c>
      <c r="AR82" s="1"/>
      <c r="AS82" s="96">
        <f t="shared" si="14"/>
        <v>0</v>
      </c>
      <c r="AT82" s="97">
        <f t="shared" si="15"/>
        <v>0</v>
      </c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</row>
    <row r="83" spans="2:110" ht="12.75">
      <c r="B83" s="88"/>
      <c r="C83" s="88"/>
      <c r="D83" s="86" t="s">
        <v>117</v>
      </c>
      <c r="E83" s="73"/>
      <c r="F83" s="76"/>
      <c r="G83" s="19"/>
      <c r="H83" s="19"/>
      <c r="I83" s="20"/>
      <c r="J83" s="19"/>
      <c r="K83" s="19"/>
      <c r="L83" s="27"/>
      <c r="M83" s="27"/>
      <c r="N83" s="27"/>
      <c r="O83" s="27"/>
      <c r="P83" s="27"/>
      <c r="Q83" s="27"/>
      <c r="R83" s="27"/>
      <c r="S83" s="27"/>
      <c r="T83" s="20"/>
      <c r="U83" s="20"/>
      <c r="V83" s="28"/>
      <c r="W83" s="29"/>
      <c r="X83" s="27"/>
      <c r="Y83" s="27"/>
      <c r="Z83" s="27"/>
      <c r="AA83" s="30"/>
      <c r="AB83" s="27"/>
      <c r="AC83" s="30"/>
      <c r="AD83" s="27"/>
      <c r="AE83" s="31"/>
      <c r="AF83" s="27"/>
      <c r="AG83" s="32"/>
      <c r="AH83" s="33"/>
      <c r="AL83" s="55"/>
      <c r="AM83" s="1"/>
      <c r="AN83" s="1"/>
      <c r="AO83" s="96">
        <f t="shared" si="13"/>
        <v>0</v>
      </c>
      <c r="AP83" s="97">
        <f t="shared" si="16"/>
        <v>0</v>
      </c>
      <c r="AR83" s="1"/>
      <c r="AS83" s="96">
        <f t="shared" si="14"/>
        <v>0</v>
      </c>
      <c r="AT83" s="97">
        <f t="shared" si="15"/>
        <v>0</v>
      </c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</row>
    <row r="84" spans="2:110" ht="12.75">
      <c r="B84" s="88"/>
      <c r="C84" s="88"/>
      <c r="D84" s="86" t="s">
        <v>118</v>
      </c>
      <c r="E84" s="73"/>
      <c r="F84" s="76"/>
      <c r="G84" s="19"/>
      <c r="H84" s="19"/>
      <c r="I84" s="20"/>
      <c r="J84" s="19"/>
      <c r="K84" s="19"/>
      <c r="L84" s="27"/>
      <c r="M84" s="27"/>
      <c r="N84" s="27"/>
      <c r="O84" s="27"/>
      <c r="P84" s="27"/>
      <c r="Q84" s="27"/>
      <c r="R84" s="27"/>
      <c r="S84" s="27"/>
      <c r="T84" s="20"/>
      <c r="U84" s="20"/>
      <c r="V84" s="28"/>
      <c r="W84" s="29"/>
      <c r="X84" s="27"/>
      <c r="Y84" s="27"/>
      <c r="Z84" s="27"/>
      <c r="AA84" s="30"/>
      <c r="AB84" s="27"/>
      <c r="AC84" s="30"/>
      <c r="AD84" s="27"/>
      <c r="AE84" s="31"/>
      <c r="AF84" s="27"/>
      <c r="AG84" s="32"/>
      <c r="AH84" s="33"/>
      <c r="AL84" s="55"/>
      <c r="AM84" s="1"/>
      <c r="AN84" s="1"/>
      <c r="AO84" s="96">
        <f t="shared" si="13"/>
        <v>0</v>
      </c>
      <c r="AP84" s="97">
        <f t="shared" si="16"/>
        <v>0</v>
      </c>
      <c r="AR84" s="1"/>
      <c r="AS84" s="96">
        <f t="shared" si="14"/>
        <v>0</v>
      </c>
      <c r="AT84" s="97">
        <f t="shared" si="15"/>
        <v>0</v>
      </c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</row>
    <row r="85" spans="2:110" ht="12.75">
      <c r="B85" s="88"/>
      <c r="C85" s="88"/>
      <c r="D85" s="86" t="s">
        <v>118</v>
      </c>
      <c r="E85" s="73"/>
      <c r="F85" s="76"/>
      <c r="G85" s="19"/>
      <c r="H85" s="19"/>
      <c r="I85" s="20"/>
      <c r="J85" s="19"/>
      <c r="K85" s="19"/>
      <c r="L85" s="27"/>
      <c r="M85" s="27"/>
      <c r="N85" s="27"/>
      <c r="O85" s="27"/>
      <c r="P85" s="27"/>
      <c r="Q85" s="27"/>
      <c r="R85" s="27"/>
      <c r="S85" s="27"/>
      <c r="T85" s="20"/>
      <c r="U85" s="20"/>
      <c r="V85" s="28"/>
      <c r="W85" s="29"/>
      <c r="X85" s="27"/>
      <c r="Y85" s="27"/>
      <c r="Z85" s="27"/>
      <c r="AA85" s="30"/>
      <c r="AB85" s="27"/>
      <c r="AC85" s="30"/>
      <c r="AD85" s="27"/>
      <c r="AE85" s="31"/>
      <c r="AF85" s="27"/>
      <c r="AG85" s="32"/>
      <c r="AH85" s="33"/>
      <c r="AL85" s="55"/>
      <c r="AM85" s="1"/>
      <c r="AN85" s="1"/>
      <c r="AO85" s="96">
        <f t="shared" si="13"/>
        <v>0</v>
      </c>
      <c r="AP85" s="97">
        <f t="shared" si="16"/>
        <v>0</v>
      </c>
      <c r="AR85" s="1"/>
      <c r="AS85" s="96">
        <f t="shared" si="14"/>
        <v>0</v>
      </c>
      <c r="AT85" s="97">
        <f t="shared" si="15"/>
        <v>0</v>
      </c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</row>
    <row r="86" spans="2:110" ht="12.75">
      <c r="B86" s="88"/>
      <c r="C86" s="88"/>
      <c r="D86" s="86" t="s">
        <v>118</v>
      </c>
      <c r="E86" s="73"/>
      <c r="F86" s="76"/>
      <c r="G86" s="19"/>
      <c r="H86" s="19"/>
      <c r="I86" s="20"/>
      <c r="J86" s="19"/>
      <c r="K86" s="19"/>
      <c r="L86" s="27"/>
      <c r="M86" s="27"/>
      <c r="N86" s="27"/>
      <c r="O86" s="27"/>
      <c r="P86" s="27"/>
      <c r="Q86" s="27"/>
      <c r="R86" s="27"/>
      <c r="S86" s="27"/>
      <c r="T86" s="20"/>
      <c r="U86" s="20"/>
      <c r="V86" s="28"/>
      <c r="W86" s="29"/>
      <c r="X86" s="27"/>
      <c r="Y86" s="27"/>
      <c r="Z86" s="27"/>
      <c r="AA86" s="30"/>
      <c r="AB86" s="27"/>
      <c r="AC86" s="30"/>
      <c r="AD86" s="27"/>
      <c r="AE86" s="31"/>
      <c r="AF86" s="27"/>
      <c r="AG86" s="32"/>
      <c r="AH86" s="33"/>
      <c r="AL86" s="55"/>
      <c r="AM86" s="1"/>
      <c r="AN86" s="1"/>
      <c r="AO86" s="96">
        <f t="shared" si="13"/>
        <v>0</v>
      </c>
      <c r="AP86" s="97">
        <f t="shared" si="16"/>
        <v>0</v>
      </c>
      <c r="AR86" s="1"/>
      <c r="AS86" s="96">
        <f t="shared" si="14"/>
        <v>0</v>
      </c>
      <c r="AT86" s="97">
        <f t="shared" si="15"/>
        <v>0</v>
      </c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</row>
    <row r="87" spans="2:110" ht="12.75">
      <c r="B87" s="59"/>
      <c r="D87" s="3"/>
      <c r="E87" s="19"/>
      <c r="F87" s="19"/>
      <c r="G87" s="19"/>
      <c r="H87" s="19"/>
      <c r="I87" s="20"/>
      <c r="J87" s="19"/>
      <c r="K87" s="19"/>
      <c r="L87" s="27"/>
      <c r="M87" s="27"/>
      <c r="N87" s="27"/>
      <c r="O87" s="27"/>
      <c r="P87" s="27"/>
      <c r="Q87" s="27"/>
      <c r="R87" s="27"/>
      <c r="S87" s="27"/>
      <c r="T87" s="20"/>
      <c r="U87" s="20"/>
      <c r="V87" s="28"/>
      <c r="W87" s="29"/>
      <c r="X87" s="27"/>
      <c r="Y87" s="27"/>
      <c r="Z87" s="27"/>
      <c r="AA87" s="30"/>
      <c r="AB87" s="27"/>
      <c r="AC87" s="30"/>
      <c r="AD87" s="27"/>
      <c r="AE87" s="31"/>
      <c r="AF87" s="27"/>
      <c r="AG87" s="32"/>
      <c r="AH87" s="33"/>
      <c r="AI87" s="96"/>
      <c r="AK87" s="31"/>
      <c r="AL87" s="55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</row>
    <row r="88" spans="2:110" ht="12.75">
      <c r="B88" s="59"/>
      <c r="D88" s="13"/>
      <c r="E88" s="19"/>
      <c r="F88" s="19"/>
      <c r="G88" s="19"/>
      <c r="H88" s="19"/>
      <c r="I88" s="20"/>
      <c r="J88" s="19"/>
      <c r="K88" s="19"/>
      <c r="L88" s="27"/>
      <c r="M88" s="27"/>
      <c r="N88" s="27"/>
      <c r="O88" s="27"/>
      <c r="P88" s="27"/>
      <c r="Q88" s="27"/>
      <c r="R88" s="27"/>
      <c r="S88" s="27"/>
      <c r="T88" s="20"/>
      <c r="U88" s="20"/>
      <c r="V88" s="28"/>
      <c r="W88" s="29"/>
      <c r="X88" s="27"/>
      <c r="Y88" s="27"/>
      <c r="Z88" s="27"/>
      <c r="AA88" s="30"/>
      <c r="AB88" s="27"/>
      <c r="AC88" s="30"/>
      <c r="AD88" s="27"/>
      <c r="AE88" s="31"/>
      <c r="AF88" s="27"/>
      <c r="AG88" s="32"/>
      <c r="AH88" s="33"/>
      <c r="AI88" s="31"/>
      <c r="AK88" s="31"/>
      <c r="AL88" s="55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</row>
    <row r="89" spans="2:110" ht="12.75">
      <c r="B89" s="84" t="s">
        <v>148</v>
      </c>
      <c r="C89" s="81"/>
      <c r="D89" s="13"/>
      <c r="E89" s="19"/>
      <c r="F89" s="19"/>
      <c r="G89" s="19"/>
      <c r="H89" s="19"/>
      <c r="I89" s="20"/>
      <c r="J89" s="19"/>
      <c r="K89" s="19"/>
      <c r="L89" s="27"/>
      <c r="M89" s="27"/>
      <c r="N89" s="27"/>
      <c r="O89" s="27"/>
      <c r="P89" s="27"/>
      <c r="Q89" s="27"/>
      <c r="R89" s="27"/>
      <c r="S89" s="27"/>
      <c r="T89" s="20"/>
      <c r="U89" s="20"/>
      <c r="V89" s="28"/>
      <c r="W89" s="29"/>
      <c r="X89" s="27"/>
      <c r="Y89" s="27"/>
      <c r="Z89" s="27"/>
      <c r="AA89" s="30"/>
      <c r="AB89" s="27"/>
      <c r="AC89" s="30"/>
      <c r="AD89" s="27"/>
      <c r="AE89" s="31"/>
      <c r="AF89" s="27"/>
      <c r="AG89" s="32"/>
      <c r="AH89" s="33"/>
      <c r="AI89" s="31"/>
      <c r="AK89" s="31"/>
      <c r="AL89" s="55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</row>
    <row r="90" spans="4:110" ht="12.75">
      <c r="D90" s="13"/>
      <c r="E90" s="19"/>
      <c r="F90" s="19"/>
      <c r="G90" s="19"/>
      <c r="H90" s="19"/>
      <c r="I90" s="20"/>
      <c r="J90" s="19"/>
      <c r="K90" s="19"/>
      <c r="L90" s="27"/>
      <c r="M90" s="27"/>
      <c r="N90" s="27"/>
      <c r="O90" s="27"/>
      <c r="P90" s="27"/>
      <c r="Q90" s="27"/>
      <c r="R90" s="27"/>
      <c r="S90" s="27"/>
      <c r="T90" s="20"/>
      <c r="U90" s="20"/>
      <c r="V90" s="28"/>
      <c r="W90" s="29"/>
      <c r="X90" s="27"/>
      <c r="Y90" s="27"/>
      <c r="Z90" s="27"/>
      <c r="AA90" s="30"/>
      <c r="AB90" s="27"/>
      <c r="AC90" s="30"/>
      <c r="AD90" s="27"/>
      <c r="AE90" s="31"/>
      <c r="AF90" s="27"/>
      <c r="AG90" s="32"/>
      <c r="AH90" s="33"/>
      <c r="AI90" s="31"/>
      <c r="AK90" s="31"/>
      <c r="AL90" s="55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</row>
    <row r="91" spans="2:110" ht="12.75">
      <c r="B91" s="88">
        <v>1</v>
      </c>
      <c r="C91" s="88"/>
      <c r="D91" s="2" t="s">
        <v>68</v>
      </c>
      <c r="E91" s="21">
        <v>25000</v>
      </c>
      <c r="F91" s="21">
        <v>25000</v>
      </c>
      <c r="G91" s="4">
        <v>90</v>
      </c>
      <c r="H91" s="22">
        <v>500</v>
      </c>
      <c r="I91" s="63" t="s">
        <v>91</v>
      </c>
      <c r="J91" s="64" t="s">
        <v>91</v>
      </c>
      <c r="K91" s="64" t="s">
        <v>91</v>
      </c>
      <c r="L91" s="34">
        <v>0</v>
      </c>
      <c r="M91" s="35">
        <f>+N91*H91</f>
        <v>5000</v>
      </c>
      <c r="N91" s="46">
        <f>+M91/H91</f>
        <v>10</v>
      </c>
      <c r="O91" s="37">
        <f>+N91</f>
        <v>10</v>
      </c>
      <c r="P91" s="38">
        <v>0.25</v>
      </c>
      <c r="Q91" s="5">
        <f>(F91+F91*P91)/2</f>
        <v>15625</v>
      </c>
      <c r="R91" s="39">
        <v>0.003</v>
      </c>
      <c r="S91" s="40">
        <v>0.009</v>
      </c>
      <c r="T91" s="40">
        <v>0.012</v>
      </c>
      <c r="U91" s="41">
        <v>2</v>
      </c>
      <c r="V91" s="9">
        <v>0.73</v>
      </c>
      <c r="W91" s="42">
        <v>90</v>
      </c>
      <c r="X91" s="9">
        <v>1</v>
      </c>
      <c r="Y91" s="61" t="s">
        <v>92</v>
      </c>
      <c r="Z91" s="43">
        <f>F91*(1-$P91)/N91/$H91*$Y92</f>
        <v>0.3069196428571429</v>
      </c>
      <c r="AA91" s="43">
        <f>+Q91*$AA$15/$H91*Y92</f>
        <v>0.03580729166666667</v>
      </c>
      <c r="AB91" s="43">
        <f>+Q91*R91/$H91*Y92</f>
        <v>0.007672991071428573</v>
      </c>
      <c r="AC91" s="43">
        <f>+Q91*$AC$15/$H91*Y92</f>
        <v>0.2046130952380953</v>
      </c>
      <c r="AD91" s="43">
        <f>+Q91*S91/$H91*Y92</f>
        <v>0.02301897321428572</v>
      </c>
      <c r="AE91" s="43">
        <f>+Z91+AA91+AB91+AC91+AD91</f>
        <v>0.5780319940476192</v>
      </c>
      <c r="AF91" s="43">
        <f>+F91*(T91*(H91*O91/1000)^U91)/N91/H91*Y92</f>
        <v>0.12276785714285716</v>
      </c>
      <c r="AG91" s="43">
        <f>+V91*0.06*W91*X91*H91*(1+$AG$15)/H91*Y92</f>
        <v>0.3710290178571429</v>
      </c>
      <c r="AH91" s="43">
        <v>0</v>
      </c>
      <c r="AI91" s="43">
        <f>+AF91+AG91+AH91</f>
        <v>0.493796875</v>
      </c>
      <c r="AK91" s="43">
        <f>+AE91+AI91</f>
        <v>1.0718288690476192</v>
      </c>
      <c r="AL91" s="11" t="str">
        <f>+$D91</f>
        <v>90-HP Wheel Tractor</v>
      </c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</row>
    <row r="92" spans="2:110" ht="12.75">
      <c r="B92" s="88"/>
      <c r="C92" s="88"/>
      <c r="D92" s="3" t="s">
        <v>69</v>
      </c>
      <c r="E92" s="21">
        <v>15000</v>
      </c>
      <c r="F92" s="21">
        <v>15000</v>
      </c>
      <c r="G92" s="63" t="s">
        <v>91</v>
      </c>
      <c r="H92" s="4">
        <v>100</v>
      </c>
      <c r="I92" s="8">
        <v>4</v>
      </c>
      <c r="J92" s="4">
        <v>36</v>
      </c>
      <c r="K92" s="4">
        <v>0.7</v>
      </c>
      <c r="L92" s="34">
        <v>0</v>
      </c>
      <c r="M92" s="34">
        <v>1200</v>
      </c>
      <c r="N92" s="46">
        <f>+M92/H92</f>
        <v>12</v>
      </c>
      <c r="O92" s="37">
        <f>+N92</f>
        <v>12</v>
      </c>
      <c r="P92" s="34">
        <v>0.1385</v>
      </c>
      <c r="Q92" s="5">
        <f>(F92+F92*P92)/2</f>
        <v>8538.75</v>
      </c>
      <c r="R92" s="49">
        <v>0.024</v>
      </c>
      <c r="S92" s="34">
        <v>0.006</v>
      </c>
      <c r="T92" s="49">
        <v>0.54</v>
      </c>
      <c r="U92" s="50">
        <v>2.1</v>
      </c>
      <c r="V92" s="61" t="s">
        <v>92</v>
      </c>
      <c r="W92" s="61" t="s">
        <v>92</v>
      </c>
      <c r="X92" s="61" t="s">
        <v>92</v>
      </c>
      <c r="Y92" s="7">
        <f>1/(K92*I92*5280*J92/43560)</f>
        <v>0.08184523809523811</v>
      </c>
      <c r="Z92" s="60">
        <f>F92*(1-$P92)/N92/$H92*$Y92</f>
        <v>0.8813709077380951</v>
      </c>
      <c r="AA92" s="60">
        <f>+Q92*$AA$15/$H92*Y92</f>
        <v>0.09783984375000002</v>
      </c>
      <c r="AB92" s="60">
        <f>+Q92*R92/$H92*Y92</f>
        <v>0.16772544642857146</v>
      </c>
      <c r="AC92" s="60">
        <f>+Q92*$AC$15/$H92*Y92</f>
        <v>0.5590848214285715</v>
      </c>
      <c r="AD92" s="60">
        <f>+Q92*S92/$H92*Y92</f>
        <v>0.041931361607142864</v>
      </c>
      <c r="AE92" s="60">
        <f>+Z92+AA92+AB92+AC92+AD92</f>
        <v>1.747952380952381</v>
      </c>
      <c r="AF92" s="60">
        <f>+F92*(T92*(H92*O92/1000)^U92)/N92/H92*Y92</f>
        <v>0.8101730751312487</v>
      </c>
      <c r="AG92" s="60">
        <v>0</v>
      </c>
      <c r="AH92" s="60">
        <f>+H92*$AH$14*$AH$15/H92*Y92</f>
        <v>0.5401785714285716</v>
      </c>
      <c r="AI92" s="60">
        <f>+AF92+AG92+AH92</f>
        <v>1.3503516465598202</v>
      </c>
      <c r="AK92" s="60">
        <f>+AE92+AI92</f>
        <v>3.098304027512201</v>
      </c>
      <c r="AL92" s="11" t="str">
        <f>+$D92</f>
        <v>Drill</v>
      </c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</row>
    <row r="93" spans="2:110" ht="12.75">
      <c r="B93" s="88"/>
      <c r="C93" s="88"/>
      <c r="D93" s="89" t="s">
        <v>120</v>
      </c>
      <c r="E93" s="19"/>
      <c r="F93" s="19"/>
      <c r="G93" s="63"/>
      <c r="H93" s="4"/>
      <c r="I93" s="8"/>
      <c r="J93" s="4"/>
      <c r="K93" s="4"/>
      <c r="L93" s="34"/>
      <c r="M93" s="34"/>
      <c r="N93" s="46"/>
      <c r="O93" s="37"/>
      <c r="P93" s="34"/>
      <c r="Q93" s="5"/>
      <c r="R93" s="49"/>
      <c r="S93" s="34"/>
      <c r="T93" s="49"/>
      <c r="U93" s="50"/>
      <c r="V93" s="61"/>
      <c r="W93" s="61"/>
      <c r="X93" s="61"/>
      <c r="Y93" s="7"/>
      <c r="Z93" s="43">
        <f aca="true" t="shared" si="17" ref="Z93:AI93">+Z91+Z92</f>
        <v>1.1882905505952381</v>
      </c>
      <c r="AA93" s="43">
        <f t="shared" si="17"/>
        <v>0.13364713541666667</v>
      </c>
      <c r="AB93" s="43">
        <f t="shared" si="17"/>
        <v>0.17539843750000003</v>
      </c>
      <c r="AC93" s="43">
        <f t="shared" si="17"/>
        <v>0.7636979166666669</v>
      </c>
      <c r="AD93" s="43">
        <f t="shared" si="17"/>
        <v>0.06495033482142859</v>
      </c>
      <c r="AE93" s="43">
        <f t="shared" si="17"/>
        <v>2.325984375</v>
      </c>
      <c r="AF93" s="43">
        <f t="shared" si="17"/>
        <v>0.9329409322741059</v>
      </c>
      <c r="AG93" s="43">
        <f t="shared" si="17"/>
        <v>0.3710290178571429</v>
      </c>
      <c r="AH93" s="43">
        <f t="shared" si="17"/>
        <v>0.5401785714285716</v>
      </c>
      <c r="AI93" s="43">
        <f t="shared" si="17"/>
        <v>1.8441485215598203</v>
      </c>
      <c r="AK93" s="43">
        <f>+AK91+AK92</f>
        <v>4.170132896559821</v>
      </c>
      <c r="AL93" s="11"/>
      <c r="AM93" s="1"/>
      <c r="AN93" s="94">
        <f>+$B91*AE93</f>
        <v>2.325984375</v>
      </c>
      <c r="AO93" s="94">
        <f>+$B91*AI93</f>
        <v>1.8441485215598203</v>
      </c>
      <c r="AP93" s="94">
        <f>+AN93+AO93</f>
        <v>4.170132896559821</v>
      </c>
      <c r="AQ93" s="1"/>
      <c r="AR93" s="94">
        <f>+$C91*AE93</f>
        <v>0</v>
      </c>
      <c r="AS93" s="94">
        <f>+$C91*AI93</f>
        <v>0</v>
      </c>
      <c r="AT93" s="94">
        <f>+AR93+AS93</f>
        <v>0</v>
      </c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</row>
    <row r="94" spans="2:110" ht="12.75">
      <c r="B94" s="88"/>
      <c r="C94" s="88">
        <v>65</v>
      </c>
      <c r="D94" s="69" t="s">
        <v>100</v>
      </c>
      <c r="E94" s="76">
        <v>0.29</v>
      </c>
      <c r="G94" s="63"/>
      <c r="H94" s="4"/>
      <c r="I94" s="8"/>
      <c r="J94" s="4"/>
      <c r="K94" s="4"/>
      <c r="L94" s="34"/>
      <c r="M94" s="34"/>
      <c r="N94" s="46"/>
      <c r="O94" s="37"/>
      <c r="P94" s="34"/>
      <c r="Q94" s="5"/>
      <c r="R94" s="49"/>
      <c r="S94" s="34"/>
      <c r="T94" s="49"/>
      <c r="U94" s="50"/>
      <c r="V94" s="61"/>
      <c r="W94" s="61"/>
      <c r="X94" s="61"/>
      <c r="Y94" s="7"/>
      <c r="Z94" s="60"/>
      <c r="AA94" s="60"/>
      <c r="AB94" s="60"/>
      <c r="AC94" s="60"/>
      <c r="AD94" s="60"/>
      <c r="AE94" s="60"/>
      <c r="AF94" s="60"/>
      <c r="AG94" s="60"/>
      <c r="AH94" s="60"/>
      <c r="AI94" s="96">
        <f>(B94+C94)*E94</f>
        <v>18.849999999999998</v>
      </c>
      <c r="AK94" s="97">
        <f>+AI94</f>
        <v>18.849999999999998</v>
      </c>
      <c r="AL94" s="11"/>
      <c r="AM94" s="1"/>
      <c r="AN94" s="1"/>
      <c r="AO94" s="96">
        <f>B94*E94</f>
        <v>0</v>
      </c>
      <c r="AP94" s="97">
        <f>+AO94</f>
        <v>0</v>
      </c>
      <c r="AR94" s="1"/>
      <c r="AS94" s="96">
        <f>C94*E94</f>
        <v>18.849999999999998</v>
      </c>
      <c r="AT94" s="97">
        <f>+AS94</f>
        <v>18.849999999999998</v>
      </c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</row>
    <row r="95" spans="2:110" ht="12.75">
      <c r="B95" s="88"/>
      <c r="C95" s="88"/>
      <c r="D95" s="69" t="s">
        <v>101</v>
      </c>
      <c r="E95" s="76"/>
      <c r="G95" s="63"/>
      <c r="H95" s="4"/>
      <c r="I95" s="8"/>
      <c r="J95" s="4"/>
      <c r="K95" s="4"/>
      <c r="L95" s="34"/>
      <c r="M95" s="34"/>
      <c r="N95" s="46"/>
      <c r="O95" s="37"/>
      <c r="P95" s="34"/>
      <c r="Q95" s="5"/>
      <c r="R95" s="49"/>
      <c r="S95" s="34"/>
      <c r="T95" s="49"/>
      <c r="U95" s="50"/>
      <c r="V95" s="61"/>
      <c r="W95" s="61"/>
      <c r="X95" s="61"/>
      <c r="Y95" s="7"/>
      <c r="Z95" s="60"/>
      <c r="AA95" s="60"/>
      <c r="AB95" s="60"/>
      <c r="AC95" s="60"/>
      <c r="AD95" s="60"/>
      <c r="AE95" s="60"/>
      <c r="AF95" s="60"/>
      <c r="AG95" s="60"/>
      <c r="AH95" s="60"/>
      <c r="AI95" s="96">
        <f>(B95+C95)*E95</f>
        <v>0</v>
      </c>
      <c r="AK95" s="97">
        <f>+AI95</f>
        <v>0</v>
      </c>
      <c r="AL95" s="11"/>
      <c r="AM95" s="1"/>
      <c r="AN95" s="1"/>
      <c r="AO95" s="96">
        <f>B95*E95</f>
        <v>0</v>
      </c>
      <c r="AP95" s="97">
        <f>+AO95</f>
        <v>0</v>
      </c>
      <c r="AR95" s="1"/>
      <c r="AS95" s="96">
        <f>C95*E95</f>
        <v>0</v>
      </c>
      <c r="AT95" s="97">
        <f>+AS95</f>
        <v>0</v>
      </c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</row>
    <row r="96" spans="2:110" ht="12.75">
      <c r="B96" s="88"/>
      <c r="C96" s="88"/>
      <c r="D96" s="69" t="s">
        <v>102</v>
      </c>
      <c r="E96" s="76"/>
      <c r="G96" s="63"/>
      <c r="H96" s="4"/>
      <c r="I96" s="8"/>
      <c r="J96" s="4"/>
      <c r="K96" s="4"/>
      <c r="L96" s="34"/>
      <c r="M96" s="34"/>
      <c r="N96" s="46"/>
      <c r="O96" s="37"/>
      <c r="P96" s="34"/>
      <c r="Q96" s="5"/>
      <c r="R96" s="49"/>
      <c r="S96" s="34"/>
      <c r="T96" s="49"/>
      <c r="U96" s="50"/>
      <c r="V96" s="61"/>
      <c r="W96" s="61"/>
      <c r="X96" s="61"/>
      <c r="Y96" s="7"/>
      <c r="Z96" s="60"/>
      <c r="AA96" s="60"/>
      <c r="AB96" s="60"/>
      <c r="AC96" s="60"/>
      <c r="AD96" s="60"/>
      <c r="AE96" s="60"/>
      <c r="AF96" s="60"/>
      <c r="AG96" s="60"/>
      <c r="AH96" s="60"/>
      <c r="AI96" s="96">
        <f>(B96+C96)*E96</f>
        <v>0</v>
      </c>
      <c r="AK96" s="97">
        <f>+AI96</f>
        <v>0</v>
      </c>
      <c r="AL96" s="11"/>
      <c r="AM96" s="1"/>
      <c r="AN96" s="1"/>
      <c r="AO96" s="96">
        <f>B96*E96</f>
        <v>0</v>
      </c>
      <c r="AP96" s="97">
        <f>+AO96</f>
        <v>0</v>
      </c>
      <c r="AR96" s="1"/>
      <c r="AS96" s="96">
        <f>C96*E96</f>
        <v>0</v>
      </c>
      <c r="AT96" s="97">
        <f>+AS96</f>
        <v>0</v>
      </c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</row>
    <row r="97" spans="2:110" ht="12.75">
      <c r="B97" s="88"/>
      <c r="C97" s="88">
        <v>10</v>
      </c>
      <c r="D97" s="69" t="s">
        <v>103</v>
      </c>
      <c r="E97" s="76">
        <v>0.31</v>
      </c>
      <c r="G97" s="63"/>
      <c r="H97" s="4"/>
      <c r="I97" s="8"/>
      <c r="J97" s="4"/>
      <c r="K97" s="4"/>
      <c r="L97" s="34"/>
      <c r="M97" s="34"/>
      <c r="N97" s="46"/>
      <c r="O97" s="37"/>
      <c r="P97" s="34"/>
      <c r="Q97" s="5"/>
      <c r="R97" s="49"/>
      <c r="S97" s="34"/>
      <c r="T97" s="49"/>
      <c r="U97" s="50"/>
      <c r="V97" s="61"/>
      <c r="W97" s="61"/>
      <c r="X97" s="61"/>
      <c r="Y97" s="7"/>
      <c r="Z97" s="60"/>
      <c r="AA97" s="60"/>
      <c r="AB97" s="60"/>
      <c r="AC97" s="60"/>
      <c r="AD97" s="60"/>
      <c r="AE97" s="60"/>
      <c r="AF97" s="60"/>
      <c r="AG97" s="60"/>
      <c r="AH97" s="60"/>
      <c r="AI97" s="96">
        <f>(B97+C97)*E97</f>
        <v>3.1</v>
      </c>
      <c r="AK97" s="97">
        <f>+AI97</f>
        <v>3.1</v>
      </c>
      <c r="AL97" s="11"/>
      <c r="AM97" s="1"/>
      <c r="AN97" s="1"/>
      <c r="AO97" s="96">
        <f>B97*E97</f>
        <v>0</v>
      </c>
      <c r="AP97" s="97">
        <f>+AO97</f>
        <v>0</v>
      </c>
      <c r="AR97" s="1"/>
      <c r="AS97" s="96">
        <f>C97*E97</f>
        <v>3.1</v>
      </c>
      <c r="AT97" s="97">
        <f>+AS97</f>
        <v>3.1</v>
      </c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</row>
    <row r="98" spans="2:110" ht="12.75">
      <c r="B98" s="88"/>
      <c r="C98" s="88"/>
      <c r="D98" s="69" t="s">
        <v>104</v>
      </c>
      <c r="E98" s="73"/>
      <c r="F98" s="76"/>
      <c r="G98" s="63"/>
      <c r="H98" s="4"/>
      <c r="I98" s="8"/>
      <c r="J98" s="4"/>
      <c r="K98" s="4"/>
      <c r="L98" s="34"/>
      <c r="M98" s="34"/>
      <c r="N98" s="46"/>
      <c r="O98" s="37"/>
      <c r="P98" s="34"/>
      <c r="Q98" s="5"/>
      <c r="R98" s="49"/>
      <c r="S98" s="34"/>
      <c r="T98" s="49"/>
      <c r="U98" s="50"/>
      <c r="V98" s="61"/>
      <c r="W98" s="61"/>
      <c r="X98" s="61"/>
      <c r="Y98" s="7"/>
      <c r="Z98" s="60"/>
      <c r="AA98" s="60"/>
      <c r="AB98" s="60"/>
      <c r="AC98" s="60"/>
      <c r="AD98" s="60"/>
      <c r="AE98" s="60"/>
      <c r="AF98" s="60"/>
      <c r="AG98" s="60"/>
      <c r="AH98" s="60"/>
      <c r="AI98" s="96">
        <f>(B98+C98)*E98</f>
        <v>0</v>
      </c>
      <c r="AK98" s="97">
        <f>+AI98</f>
        <v>0</v>
      </c>
      <c r="AL98" s="11"/>
      <c r="AM98" s="1"/>
      <c r="AN98" s="1"/>
      <c r="AO98" s="96">
        <f>B98*E98</f>
        <v>0</v>
      </c>
      <c r="AP98" s="97">
        <f>+AO98</f>
        <v>0</v>
      </c>
      <c r="AR98" s="1"/>
      <c r="AS98" s="96">
        <f>C98*E98</f>
        <v>0</v>
      </c>
      <c r="AT98" s="97">
        <f>+AS98</f>
        <v>0</v>
      </c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</row>
    <row r="99" spans="2:110" ht="12.75">
      <c r="B99" s="88"/>
      <c r="C99" s="88"/>
      <c r="D99" s="69"/>
      <c r="E99" s="73"/>
      <c r="F99" s="76"/>
      <c r="G99" s="63"/>
      <c r="H99" s="4"/>
      <c r="I99" s="8"/>
      <c r="J99" s="4"/>
      <c r="K99" s="4"/>
      <c r="L99" s="34"/>
      <c r="M99" s="34"/>
      <c r="N99" s="46"/>
      <c r="O99" s="37"/>
      <c r="P99" s="34"/>
      <c r="Q99" s="5"/>
      <c r="R99" s="49"/>
      <c r="S99" s="34"/>
      <c r="T99" s="49"/>
      <c r="U99" s="50"/>
      <c r="V99" s="61"/>
      <c r="W99" s="61"/>
      <c r="X99" s="61"/>
      <c r="Y99" s="7"/>
      <c r="Z99" s="60"/>
      <c r="AA99" s="60"/>
      <c r="AB99" s="60"/>
      <c r="AC99" s="60"/>
      <c r="AD99" s="60"/>
      <c r="AE99" s="60"/>
      <c r="AF99" s="60"/>
      <c r="AG99" s="60"/>
      <c r="AH99" s="60"/>
      <c r="AI99" s="96"/>
      <c r="AK99" s="97"/>
      <c r="AL99" s="11"/>
      <c r="AM99" s="1"/>
      <c r="AN99" s="1"/>
      <c r="AO99" s="96"/>
      <c r="AP99" s="97"/>
      <c r="AR99" s="1"/>
      <c r="AS99" s="96"/>
      <c r="AT99" s="97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</row>
    <row r="100" spans="2:110" ht="12.75">
      <c r="B100" s="88"/>
      <c r="C100" s="88"/>
      <c r="D100" s="2" t="s">
        <v>68</v>
      </c>
      <c r="E100" s="21">
        <v>25000</v>
      </c>
      <c r="F100" s="21">
        <v>25000</v>
      </c>
      <c r="G100" s="4">
        <v>90</v>
      </c>
      <c r="H100" s="22">
        <v>500</v>
      </c>
      <c r="I100" s="63" t="s">
        <v>91</v>
      </c>
      <c r="J100" s="64" t="s">
        <v>91</v>
      </c>
      <c r="K100" s="64" t="s">
        <v>91</v>
      </c>
      <c r="L100" s="34">
        <v>0</v>
      </c>
      <c r="M100" s="35">
        <f>+N100*H100</f>
        <v>5000</v>
      </c>
      <c r="N100" s="46">
        <f>+M100/H100</f>
        <v>10</v>
      </c>
      <c r="O100" s="37">
        <f>+N100</f>
        <v>10</v>
      </c>
      <c r="P100" s="38">
        <v>0.25</v>
      </c>
      <c r="Q100" s="5">
        <f>(F100+F100*P100)/2</f>
        <v>15625</v>
      </c>
      <c r="R100" s="39">
        <v>0.003</v>
      </c>
      <c r="S100" s="40">
        <v>0.009</v>
      </c>
      <c r="T100" s="40">
        <v>0.012</v>
      </c>
      <c r="U100" s="41">
        <v>2</v>
      </c>
      <c r="V100" s="9">
        <v>0.73</v>
      </c>
      <c r="W100" s="42">
        <v>90</v>
      </c>
      <c r="X100" s="9">
        <v>1</v>
      </c>
      <c r="Y100" s="61" t="s">
        <v>92</v>
      </c>
      <c r="Z100" s="43">
        <f>F100*(1-$P100)/N100/$H100*$Y101</f>
        <v>0.3069196428571429</v>
      </c>
      <c r="AA100" s="43">
        <f>+Q100*$AA$15/$H100*Y101</f>
        <v>0.03580729166666667</v>
      </c>
      <c r="AB100" s="43">
        <f>+Q100*R100/$H100*Y101</f>
        <v>0.007672991071428573</v>
      </c>
      <c r="AC100" s="43">
        <f>+Q100*$AC$15/$H100*Y101</f>
        <v>0.2046130952380953</v>
      </c>
      <c r="AD100" s="43">
        <f>+Q100*S100/$H100*Y101</f>
        <v>0.02301897321428572</v>
      </c>
      <c r="AE100" s="43">
        <f>+Z100+AA100+AB100+AC100+AD100</f>
        <v>0.5780319940476192</v>
      </c>
      <c r="AF100" s="43">
        <f>+F100*(T100*(H100*O100/1000)^U100)/N100/H100*Y101</f>
        <v>0.12276785714285716</v>
      </c>
      <c r="AG100" s="43">
        <f>+V100*0.06*W100*X100*H100*(1+$AG$15)/H100*Y101</f>
        <v>0.3710290178571429</v>
      </c>
      <c r="AH100" s="43">
        <v>0</v>
      </c>
      <c r="AI100" s="43">
        <f>+AF100+AG100+AH100</f>
        <v>0.493796875</v>
      </c>
      <c r="AK100" s="43">
        <f>+AE100+AI100</f>
        <v>1.0718288690476192</v>
      </c>
      <c r="AL100" s="11" t="str">
        <f>+$D100</f>
        <v>90-HP Wheel Tractor</v>
      </c>
      <c r="AM100" s="1"/>
      <c r="AN100" s="1"/>
      <c r="AO100" s="96"/>
      <c r="AP100" s="97"/>
      <c r="AR100" s="1"/>
      <c r="AS100" s="96"/>
      <c r="AT100" s="97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</row>
    <row r="101" spans="2:110" ht="12.75">
      <c r="B101" s="88"/>
      <c r="C101" s="88"/>
      <c r="D101" s="3" t="s">
        <v>69</v>
      </c>
      <c r="E101" s="21">
        <v>25000</v>
      </c>
      <c r="F101" s="21">
        <v>25000</v>
      </c>
      <c r="G101" s="63" t="s">
        <v>91</v>
      </c>
      <c r="H101" s="4">
        <v>100</v>
      </c>
      <c r="I101" s="8">
        <v>4</v>
      </c>
      <c r="J101" s="4">
        <v>36</v>
      </c>
      <c r="K101" s="4">
        <v>0.7</v>
      </c>
      <c r="L101" s="34">
        <v>0</v>
      </c>
      <c r="M101" s="34">
        <v>1200</v>
      </c>
      <c r="N101" s="46">
        <f>+M101/H101</f>
        <v>12</v>
      </c>
      <c r="O101" s="37">
        <f>+N101</f>
        <v>12</v>
      </c>
      <c r="P101" s="34">
        <v>0.1385</v>
      </c>
      <c r="Q101" s="5">
        <f>(F101+F101*P101)/2</f>
        <v>14231.25</v>
      </c>
      <c r="R101" s="49">
        <v>0.024</v>
      </c>
      <c r="S101" s="34">
        <v>0.006</v>
      </c>
      <c r="T101" s="49">
        <v>0.54</v>
      </c>
      <c r="U101" s="50">
        <v>2.1</v>
      </c>
      <c r="V101" s="61" t="s">
        <v>92</v>
      </c>
      <c r="W101" s="61" t="s">
        <v>92</v>
      </c>
      <c r="X101" s="61" t="s">
        <v>92</v>
      </c>
      <c r="Y101" s="7">
        <f>1/(K101*I101*5280*J101/43560)</f>
        <v>0.08184523809523811</v>
      </c>
      <c r="Z101" s="60">
        <f>F101*(1-$P101)/N101/$H101*$Y101</f>
        <v>1.4689515128968258</v>
      </c>
      <c r="AA101" s="60">
        <f>+Q101*$AA$15/$H101*Y101</f>
        <v>0.16306640625000002</v>
      </c>
      <c r="AB101" s="60">
        <f>+Q101*R101/$H101*Y101</f>
        <v>0.27954241071428576</v>
      </c>
      <c r="AC101" s="60">
        <f>+Q101*$AC$15/$H101*Y101</f>
        <v>0.9318080357142858</v>
      </c>
      <c r="AD101" s="60">
        <f>+Q101*S101/$H101*Y101</f>
        <v>0.06988560267857144</v>
      </c>
      <c r="AE101" s="60">
        <f>+Z101+AA101+AB101+AC101+AD101</f>
        <v>2.9132539682539687</v>
      </c>
      <c r="AF101" s="60">
        <f>+F101*(T101*(H101*O101/1000)^U101)/N101/H101*Y101</f>
        <v>1.3502884585520811</v>
      </c>
      <c r="AG101" s="60">
        <v>0</v>
      </c>
      <c r="AH101" s="60">
        <f>+H101*$AH$14*$AH$15/H101*Y101</f>
        <v>0.5401785714285716</v>
      </c>
      <c r="AI101" s="60">
        <f>+AF101+AG101+AH101</f>
        <v>1.8904670299806527</v>
      </c>
      <c r="AK101" s="60">
        <f>+AE101+AI101</f>
        <v>4.803720998234621</v>
      </c>
      <c r="AL101" s="11" t="str">
        <f>+$D101</f>
        <v>Drill</v>
      </c>
      <c r="AM101" s="1"/>
      <c r="AN101" s="1"/>
      <c r="AO101" s="96"/>
      <c r="AP101" s="97"/>
      <c r="AR101" s="1"/>
      <c r="AS101" s="96"/>
      <c r="AT101" s="97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</row>
    <row r="102" spans="2:110" ht="12.75">
      <c r="B102" s="88"/>
      <c r="C102" s="88"/>
      <c r="D102" s="89" t="s">
        <v>120</v>
      </c>
      <c r="E102" s="19"/>
      <c r="F102" s="19"/>
      <c r="G102" s="63"/>
      <c r="H102" s="4"/>
      <c r="I102" s="8"/>
      <c r="J102" s="4"/>
      <c r="K102" s="4"/>
      <c r="L102" s="34"/>
      <c r="M102" s="34"/>
      <c r="N102" s="46"/>
      <c r="O102" s="37"/>
      <c r="P102" s="34"/>
      <c r="Q102" s="5"/>
      <c r="R102" s="49"/>
      <c r="S102" s="34"/>
      <c r="T102" s="49"/>
      <c r="U102" s="50"/>
      <c r="V102" s="61"/>
      <c r="W102" s="61"/>
      <c r="X102" s="61"/>
      <c r="Y102" s="7"/>
      <c r="Z102" s="43">
        <f aca="true" t="shared" si="18" ref="Z102:AI102">+Z100+Z101</f>
        <v>1.7758711557539688</v>
      </c>
      <c r="AA102" s="43">
        <f t="shared" si="18"/>
        <v>0.1988736979166667</v>
      </c>
      <c r="AB102" s="43">
        <f t="shared" si="18"/>
        <v>0.2872154017857143</v>
      </c>
      <c r="AC102" s="43">
        <f t="shared" si="18"/>
        <v>1.136421130952381</v>
      </c>
      <c r="AD102" s="43">
        <f t="shared" si="18"/>
        <v>0.09290457589285717</v>
      </c>
      <c r="AE102" s="43">
        <f t="shared" si="18"/>
        <v>3.4912859623015877</v>
      </c>
      <c r="AF102" s="43">
        <f t="shared" si="18"/>
        <v>1.4730563156949383</v>
      </c>
      <c r="AG102" s="43">
        <f t="shared" si="18"/>
        <v>0.3710290178571429</v>
      </c>
      <c r="AH102" s="43">
        <f t="shared" si="18"/>
        <v>0.5401785714285716</v>
      </c>
      <c r="AI102" s="43">
        <f t="shared" si="18"/>
        <v>2.384263904980653</v>
      </c>
      <c r="AK102" s="43">
        <f>+AK100+AK101</f>
        <v>5.87554986728224</v>
      </c>
      <c r="AL102" s="11"/>
      <c r="AM102" s="1"/>
      <c r="AN102" s="94">
        <f>+$B100*AE102</f>
        <v>0</v>
      </c>
      <c r="AO102" s="94">
        <f>+$B100*AI102</f>
        <v>0</v>
      </c>
      <c r="AP102" s="94">
        <f>+AN102+AO102</f>
        <v>0</v>
      </c>
      <c r="AQ102" s="1"/>
      <c r="AR102" s="94">
        <f>+$C100*AE102</f>
        <v>0</v>
      </c>
      <c r="AS102" s="94">
        <f>+$C100*AI102</f>
        <v>0</v>
      </c>
      <c r="AT102" s="94">
        <f>+AR102+AS102</f>
        <v>0</v>
      </c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</row>
    <row r="103" spans="2:110" ht="12.75">
      <c r="B103" s="88"/>
      <c r="C103" s="88"/>
      <c r="D103" s="69" t="s">
        <v>100</v>
      </c>
      <c r="E103" s="76">
        <v>0.29</v>
      </c>
      <c r="G103" s="63"/>
      <c r="H103" s="4"/>
      <c r="I103" s="8"/>
      <c r="J103" s="4"/>
      <c r="K103" s="4"/>
      <c r="L103" s="34"/>
      <c r="M103" s="34"/>
      <c r="N103" s="46"/>
      <c r="O103" s="37"/>
      <c r="P103" s="34"/>
      <c r="Q103" s="5"/>
      <c r="R103" s="49"/>
      <c r="S103" s="34"/>
      <c r="T103" s="49"/>
      <c r="U103" s="50"/>
      <c r="V103" s="61"/>
      <c r="W103" s="61"/>
      <c r="X103" s="61"/>
      <c r="Y103" s="7"/>
      <c r="Z103" s="60"/>
      <c r="AA103" s="60"/>
      <c r="AB103" s="60"/>
      <c r="AC103" s="60"/>
      <c r="AD103" s="60"/>
      <c r="AE103" s="60"/>
      <c r="AF103" s="60"/>
      <c r="AG103" s="60"/>
      <c r="AH103" s="60"/>
      <c r="AI103" s="96">
        <f>(B103+C103)*E103</f>
        <v>0</v>
      </c>
      <c r="AK103" s="97">
        <f>+AI103</f>
        <v>0</v>
      </c>
      <c r="AL103" s="11"/>
      <c r="AM103" s="1"/>
      <c r="AN103" s="1"/>
      <c r="AO103" s="96">
        <f>B103*E103</f>
        <v>0</v>
      </c>
      <c r="AP103" s="97">
        <f>+AO103</f>
        <v>0</v>
      </c>
      <c r="AR103" s="1"/>
      <c r="AS103" s="96">
        <f>C103*E103</f>
        <v>0</v>
      </c>
      <c r="AT103" s="97">
        <f>+AS103</f>
        <v>0</v>
      </c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</row>
    <row r="104" spans="2:110" ht="12.75">
      <c r="B104" s="88"/>
      <c r="C104" s="88"/>
      <c r="D104" s="69" t="s">
        <v>101</v>
      </c>
      <c r="E104" s="76"/>
      <c r="G104" s="63"/>
      <c r="H104" s="4"/>
      <c r="I104" s="8"/>
      <c r="J104" s="4"/>
      <c r="K104" s="4"/>
      <c r="L104" s="34"/>
      <c r="M104" s="34"/>
      <c r="N104" s="46"/>
      <c r="O104" s="37"/>
      <c r="P104" s="34"/>
      <c r="Q104" s="5"/>
      <c r="R104" s="49"/>
      <c r="S104" s="34"/>
      <c r="T104" s="49"/>
      <c r="U104" s="50"/>
      <c r="V104" s="61"/>
      <c r="W104" s="61"/>
      <c r="X104" s="61"/>
      <c r="Y104" s="7"/>
      <c r="Z104" s="60"/>
      <c r="AA104" s="60"/>
      <c r="AB104" s="60"/>
      <c r="AC104" s="60"/>
      <c r="AD104" s="60"/>
      <c r="AE104" s="60"/>
      <c r="AF104" s="60"/>
      <c r="AG104" s="60"/>
      <c r="AH104" s="60"/>
      <c r="AI104" s="96">
        <f>(B104+C104)*E104</f>
        <v>0</v>
      </c>
      <c r="AK104" s="97">
        <f>+AI104</f>
        <v>0</v>
      </c>
      <c r="AL104" s="11"/>
      <c r="AM104" s="1"/>
      <c r="AN104" s="1"/>
      <c r="AO104" s="96">
        <f>B104*E104</f>
        <v>0</v>
      </c>
      <c r="AP104" s="97">
        <f>+AO104</f>
        <v>0</v>
      </c>
      <c r="AR104" s="1"/>
      <c r="AS104" s="96">
        <f>C104*E104</f>
        <v>0</v>
      </c>
      <c r="AT104" s="97">
        <f>+AS104</f>
        <v>0</v>
      </c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</row>
    <row r="105" spans="2:110" ht="12.75">
      <c r="B105" s="88"/>
      <c r="C105" s="88"/>
      <c r="D105" s="69" t="s">
        <v>102</v>
      </c>
      <c r="E105" s="76"/>
      <c r="G105" s="63"/>
      <c r="H105" s="4"/>
      <c r="I105" s="8"/>
      <c r="J105" s="4"/>
      <c r="K105" s="4"/>
      <c r="L105" s="34"/>
      <c r="M105" s="34"/>
      <c r="N105" s="46"/>
      <c r="O105" s="37"/>
      <c r="P105" s="34"/>
      <c r="Q105" s="5"/>
      <c r="R105" s="49"/>
      <c r="S105" s="34"/>
      <c r="T105" s="49"/>
      <c r="U105" s="50"/>
      <c r="V105" s="61"/>
      <c r="W105" s="61"/>
      <c r="X105" s="61"/>
      <c r="Y105" s="7"/>
      <c r="Z105" s="60"/>
      <c r="AA105" s="60"/>
      <c r="AB105" s="60"/>
      <c r="AC105" s="60"/>
      <c r="AD105" s="60"/>
      <c r="AE105" s="60"/>
      <c r="AF105" s="60"/>
      <c r="AG105" s="60"/>
      <c r="AH105" s="60"/>
      <c r="AI105" s="96">
        <f>(B105+C105)*E105</f>
        <v>0</v>
      </c>
      <c r="AK105" s="97">
        <f>+AI105</f>
        <v>0</v>
      </c>
      <c r="AL105" s="11"/>
      <c r="AM105" s="1"/>
      <c r="AN105" s="1"/>
      <c r="AO105" s="96">
        <f>B105*E105</f>
        <v>0</v>
      </c>
      <c r="AP105" s="97">
        <f>+AO105</f>
        <v>0</v>
      </c>
      <c r="AR105" s="1"/>
      <c r="AS105" s="96">
        <f>C105*E105</f>
        <v>0</v>
      </c>
      <c r="AT105" s="97">
        <f>+AS105</f>
        <v>0</v>
      </c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</row>
    <row r="106" spans="2:110" ht="12.75">
      <c r="B106" s="88"/>
      <c r="C106" s="88"/>
      <c r="D106" s="69" t="s">
        <v>103</v>
      </c>
      <c r="E106" s="76">
        <v>0.31</v>
      </c>
      <c r="G106" s="63"/>
      <c r="H106" s="4"/>
      <c r="I106" s="8"/>
      <c r="J106" s="4"/>
      <c r="K106" s="4"/>
      <c r="L106" s="34"/>
      <c r="M106" s="34"/>
      <c r="N106" s="46"/>
      <c r="O106" s="37"/>
      <c r="P106" s="34"/>
      <c r="Q106" s="5"/>
      <c r="R106" s="49"/>
      <c r="S106" s="34"/>
      <c r="T106" s="49"/>
      <c r="U106" s="50"/>
      <c r="V106" s="61"/>
      <c r="W106" s="61"/>
      <c r="X106" s="61"/>
      <c r="Y106" s="7"/>
      <c r="Z106" s="60"/>
      <c r="AA106" s="60"/>
      <c r="AB106" s="60"/>
      <c r="AC106" s="60"/>
      <c r="AD106" s="60"/>
      <c r="AE106" s="60"/>
      <c r="AF106" s="60"/>
      <c r="AG106" s="60"/>
      <c r="AH106" s="60"/>
      <c r="AI106" s="96">
        <f>(B106+C106)*E106</f>
        <v>0</v>
      </c>
      <c r="AK106" s="97">
        <f>+AI106</f>
        <v>0</v>
      </c>
      <c r="AL106" s="11"/>
      <c r="AM106" s="1"/>
      <c r="AN106" s="1"/>
      <c r="AO106" s="96">
        <f>B106*E106</f>
        <v>0</v>
      </c>
      <c r="AP106" s="97">
        <f>+AO106</f>
        <v>0</v>
      </c>
      <c r="AR106" s="1"/>
      <c r="AS106" s="96">
        <f>C106*E106</f>
        <v>0</v>
      </c>
      <c r="AT106" s="97">
        <f>+AS106</f>
        <v>0</v>
      </c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</row>
    <row r="107" spans="2:110" ht="12.75">
      <c r="B107" s="88"/>
      <c r="C107" s="88"/>
      <c r="D107" s="69" t="s">
        <v>104</v>
      </c>
      <c r="E107" s="73"/>
      <c r="F107" s="76"/>
      <c r="G107" s="63"/>
      <c r="H107" s="4"/>
      <c r="I107" s="8"/>
      <c r="J107" s="4"/>
      <c r="K107" s="4"/>
      <c r="L107" s="34"/>
      <c r="M107" s="34"/>
      <c r="N107" s="46"/>
      <c r="O107" s="37"/>
      <c r="P107" s="34"/>
      <c r="Q107" s="5"/>
      <c r="R107" s="49"/>
      <c r="S107" s="34"/>
      <c r="T107" s="49"/>
      <c r="U107" s="50"/>
      <c r="V107" s="61"/>
      <c r="W107" s="61"/>
      <c r="X107" s="61"/>
      <c r="Y107" s="7"/>
      <c r="Z107" s="60"/>
      <c r="AA107" s="60"/>
      <c r="AB107" s="60"/>
      <c r="AC107" s="60"/>
      <c r="AD107" s="60"/>
      <c r="AE107" s="60"/>
      <c r="AF107" s="60"/>
      <c r="AG107" s="60"/>
      <c r="AH107" s="60"/>
      <c r="AI107" s="96">
        <f>(B107+C107)*E107</f>
        <v>0</v>
      </c>
      <c r="AK107" s="97">
        <f>+AI107</f>
        <v>0</v>
      </c>
      <c r="AL107" s="11"/>
      <c r="AM107" s="1"/>
      <c r="AN107" s="1"/>
      <c r="AO107" s="96">
        <f>B107*E107</f>
        <v>0</v>
      </c>
      <c r="AP107" s="97">
        <f>+AO107</f>
        <v>0</v>
      </c>
      <c r="AR107" s="1"/>
      <c r="AS107" s="96">
        <f>C107*E107</f>
        <v>0</v>
      </c>
      <c r="AT107" s="97">
        <f>+AS107</f>
        <v>0</v>
      </c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</row>
    <row r="108" spans="2:110" ht="12.75">
      <c r="B108" s="88"/>
      <c r="C108" s="88"/>
      <c r="D108" s="69"/>
      <c r="E108" s="73"/>
      <c r="F108" s="76"/>
      <c r="G108" s="63"/>
      <c r="H108" s="4"/>
      <c r="I108" s="8"/>
      <c r="J108" s="4"/>
      <c r="K108" s="4"/>
      <c r="L108" s="34"/>
      <c r="M108" s="34"/>
      <c r="N108" s="46"/>
      <c r="O108" s="37"/>
      <c r="P108" s="34"/>
      <c r="Q108" s="5"/>
      <c r="R108" s="49"/>
      <c r="S108" s="34"/>
      <c r="T108" s="49"/>
      <c r="U108" s="50"/>
      <c r="V108" s="61"/>
      <c r="W108" s="61"/>
      <c r="X108" s="61"/>
      <c r="Y108" s="7"/>
      <c r="Z108" s="60"/>
      <c r="AA108" s="60"/>
      <c r="AB108" s="60"/>
      <c r="AC108" s="60"/>
      <c r="AD108" s="60"/>
      <c r="AE108" s="60"/>
      <c r="AF108" s="60"/>
      <c r="AG108" s="60"/>
      <c r="AH108" s="60"/>
      <c r="AI108" s="96"/>
      <c r="AK108" s="97"/>
      <c r="AL108" s="11"/>
      <c r="AM108" s="1"/>
      <c r="AN108" s="1"/>
      <c r="AO108" s="96"/>
      <c r="AP108" s="97"/>
      <c r="AR108" s="1"/>
      <c r="AS108" s="96"/>
      <c r="AT108" s="97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</row>
    <row r="109" spans="2:110" ht="12.75">
      <c r="B109" s="88">
        <v>2</v>
      </c>
      <c r="C109" s="88"/>
      <c r="D109" s="2" t="s">
        <v>61</v>
      </c>
      <c r="E109" s="21">
        <v>42250</v>
      </c>
      <c r="F109" s="21">
        <v>65000</v>
      </c>
      <c r="G109" s="4">
        <v>150</v>
      </c>
      <c r="H109" s="22">
        <v>500</v>
      </c>
      <c r="I109" s="63" t="s">
        <v>91</v>
      </c>
      <c r="J109" s="64" t="s">
        <v>91</v>
      </c>
      <c r="K109" s="64" t="s">
        <v>91</v>
      </c>
      <c r="L109" s="34">
        <v>19500</v>
      </c>
      <c r="M109" s="35">
        <f>+N109*H109</f>
        <v>5000</v>
      </c>
      <c r="N109" s="36">
        <f>+M109/H109</f>
        <v>10</v>
      </c>
      <c r="O109" s="37">
        <f>+N109</f>
        <v>10</v>
      </c>
      <c r="P109" s="38">
        <v>0.25</v>
      </c>
      <c r="Q109" s="5">
        <f>(F109+F109*P109)/2</f>
        <v>40625</v>
      </c>
      <c r="R109" s="39">
        <v>0.003</v>
      </c>
      <c r="S109" s="40">
        <v>0.009</v>
      </c>
      <c r="T109" s="40">
        <v>0.012</v>
      </c>
      <c r="U109" s="41">
        <v>2</v>
      </c>
      <c r="V109" s="9">
        <v>1</v>
      </c>
      <c r="W109" s="42">
        <v>150</v>
      </c>
      <c r="X109" s="9">
        <v>1.1</v>
      </c>
      <c r="Y109" s="61" t="s">
        <v>92</v>
      </c>
      <c r="Z109" s="43">
        <f>F109*(1-$P109)/N109/$H109*$Y110</f>
        <v>0.3723958333333334</v>
      </c>
      <c r="AA109" s="43">
        <f>+Q109*$AA$15/$H109*Y110</f>
        <v>0.04344618055555557</v>
      </c>
      <c r="AB109" s="43">
        <f>+Q109*R109/$H109*Y110</f>
        <v>0.009309895833333335</v>
      </c>
      <c r="AC109" s="43">
        <f>+Q109*$AC$15/$H109*Y110</f>
        <v>0.24826388888888895</v>
      </c>
      <c r="AD109" s="43">
        <f>+Q109*S109/$H109*Y110</f>
        <v>0.027929687500000005</v>
      </c>
      <c r="AE109" s="43">
        <f>+Z109+AA109+AB109+AC109+AD109</f>
        <v>0.7013454861111114</v>
      </c>
      <c r="AF109" s="43">
        <f>+F109*(T109*(H109*O109/1000)^U109)/N109/H109*Y110</f>
        <v>0.14895833333333336</v>
      </c>
      <c r="AG109" s="43">
        <f>+V109*0.06*W109*X109*H109*(1+$AG$15)/H109*Y110</f>
        <v>0.4348437500000001</v>
      </c>
      <c r="AH109" s="43">
        <v>0</v>
      </c>
      <c r="AI109" s="43">
        <f>+AF109+AG109+AH109</f>
        <v>0.5838020833333335</v>
      </c>
      <c r="AK109" s="43">
        <f>+AE109+AI109</f>
        <v>1.2851475694444447</v>
      </c>
      <c r="AL109" s="11" t="str">
        <f>+$D109</f>
        <v>150-HP Wheel Tractor</v>
      </c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</row>
    <row r="110" spans="2:110" ht="12.75">
      <c r="B110" s="88"/>
      <c r="C110" s="88"/>
      <c r="D110" s="3" t="s">
        <v>62</v>
      </c>
      <c r="E110" s="21">
        <v>4950</v>
      </c>
      <c r="F110" s="21">
        <v>9000</v>
      </c>
      <c r="G110" s="63" t="s">
        <v>91</v>
      </c>
      <c r="H110" s="4">
        <v>200</v>
      </c>
      <c r="I110" s="8">
        <v>6</v>
      </c>
      <c r="J110" s="4">
        <v>60</v>
      </c>
      <c r="K110" s="4">
        <v>0.6</v>
      </c>
      <c r="L110" s="34">
        <v>900</v>
      </c>
      <c r="M110" s="35">
        <f>+N110*H110</f>
        <v>1500</v>
      </c>
      <c r="N110" s="36">
        <f>+M110/H110</f>
        <v>7.5</v>
      </c>
      <c r="O110" s="37">
        <f>+N110</f>
        <v>7.5</v>
      </c>
      <c r="P110" s="38">
        <v>0.2</v>
      </c>
      <c r="Q110" s="5">
        <f>(F110+F110*P110)/2</f>
        <v>5400</v>
      </c>
      <c r="R110" s="44">
        <v>0</v>
      </c>
      <c r="S110" s="38">
        <v>0.006</v>
      </c>
      <c r="T110" s="44">
        <v>0.41</v>
      </c>
      <c r="U110" s="45">
        <v>1.3</v>
      </c>
      <c r="V110" s="62" t="s">
        <v>92</v>
      </c>
      <c r="W110" s="61" t="s">
        <v>92</v>
      </c>
      <c r="X110" s="61" t="s">
        <v>92</v>
      </c>
      <c r="Y110" s="7">
        <f>1/(K110*I110*5280*J110/43560)</f>
        <v>0.038194444444444454</v>
      </c>
      <c r="Z110" s="60">
        <f>F110*(1-$P110)/N110/$H110*$Y110</f>
        <v>0.18333333333333338</v>
      </c>
      <c r="AA110" s="60">
        <f>+Q110*$AA$15/$H110*Y110</f>
        <v>0.014437500000000006</v>
      </c>
      <c r="AB110" s="60">
        <f>+Q110*R110/$H110*Y110</f>
        <v>0</v>
      </c>
      <c r="AC110" s="60">
        <f>+Q110*$AC$15/$H110*Y110</f>
        <v>0.08250000000000003</v>
      </c>
      <c r="AD110" s="60">
        <f>+Q110*S110/$H110*Y110</f>
        <v>0.006187500000000002</v>
      </c>
      <c r="AE110" s="60">
        <f>+Z110+AA110+AB110+AC110+AD110</f>
        <v>0.2864583333333334</v>
      </c>
      <c r="AF110" s="60">
        <f>+F110*(T110*(H110*O110/1000)^U110)/N110/H110*Y110</f>
        <v>0.1591673337159506</v>
      </c>
      <c r="AG110" s="60">
        <v>0</v>
      </c>
      <c r="AH110" s="60">
        <f>+H110*$AH$14*$AH$15/H110*Y110</f>
        <v>0.25208333333333344</v>
      </c>
      <c r="AI110" s="60">
        <f>+AF110+AG110+AH110</f>
        <v>0.41125066704928404</v>
      </c>
      <c r="AK110" s="60">
        <f>+AE110+AI110</f>
        <v>0.6977090003826174</v>
      </c>
      <c r="AL110" s="11" t="str">
        <f>+$D110</f>
        <v>Spray Tank &amp; Boom</v>
      </c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</row>
    <row r="111" spans="2:110" ht="12.75">
      <c r="B111" s="88"/>
      <c r="C111" s="88"/>
      <c r="D111" s="3"/>
      <c r="E111" s="21"/>
      <c r="F111" s="21"/>
      <c r="G111" s="63"/>
      <c r="H111" s="4"/>
      <c r="I111" s="8"/>
      <c r="J111" s="4"/>
      <c r="K111" s="4"/>
      <c r="L111" s="34"/>
      <c r="M111" s="34"/>
      <c r="N111" s="46"/>
      <c r="O111" s="37"/>
      <c r="P111" s="34"/>
      <c r="Q111" s="5"/>
      <c r="R111" s="49"/>
      <c r="S111" s="34"/>
      <c r="T111" s="49"/>
      <c r="U111" s="50"/>
      <c r="V111" s="61"/>
      <c r="W111" s="61"/>
      <c r="X111" s="61"/>
      <c r="Y111" s="7"/>
      <c r="Z111" s="43">
        <f aca="true" t="shared" si="19" ref="Z111:AI111">+Z109+Z110</f>
        <v>0.5557291666666668</v>
      </c>
      <c r="AA111" s="43">
        <f t="shared" si="19"/>
        <v>0.057883680555555574</v>
      </c>
      <c r="AB111" s="43">
        <f t="shared" si="19"/>
        <v>0.009309895833333335</v>
      </c>
      <c r="AC111" s="43">
        <f t="shared" si="19"/>
        <v>0.33076388888888897</v>
      </c>
      <c r="AD111" s="43">
        <f t="shared" si="19"/>
        <v>0.03411718750000001</v>
      </c>
      <c r="AE111" s="43">
        <f t="shared" si="19"/>
        <v>0.9878038194444447</v>
      </c>
      <c r="AF111" s="43">
        <f t="shared" si="19"/>
        <v>0.30812566704928396</v>
      </c>
      <c r="AG111" s="43">
        <f t="shared" si="19"/>
        <v>0.4348437500000001</v>
      </c>
      <c r="AH111" s="43">
        <f t="shared" si="19"/>
        <v>0.25208333333333344</v>
      </c>
      <c r="AI111" s="43">
        <f t="shared" si="19"/>
        <v>0.9950527503826175</v>
      </c>
      <c r="AK111" s="43">
        <f>+AK109+AK110</f>
        <v>1.9828565698270622</v>
      </c>
      <c r="AL111" s="11"/>
      <c r="AM111" s="1"/>
      <c r="AN111" s="94">
        <f>+$B109*AE111</f>
        <v>1.9756076388888895</v>
      </c>
      <c r="AO111" s="94">
        <f>+$B109*AI111</f>
        <v>1.990105500765235</v>
      </c>
      <c r="AP111" s="94">
        <f>+AN111+AO111</f>
        <v>3.9657131396541248</v>
      </c>
      <c r="AQ111" s="1"/>
      <c r="AR111" s="94">
        <f>+$C109*AE111</f>
        <v>0</v>
      </c>
      <c r="AS111" s="94">
        <f>+$C109*AI111</f>
        <v>0</v>
      </c>
      <c r="AT111" s="94">
        <f>+AR111+AS111</f>
        <v>0</v>
      </c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</row>
    <row r="112" spans="2:110" ht="12.75">
      <c r="B112" s="88"/>
      <c r="C112" s="88"/>
      <c r="D112" s="3"/>
      <c r="E112" s="21"/>
      <c r="F112" s="21"/>
      <c r="G112" s="63"/>
      <c r="H112" s="4"/>
      <c r="I112" s="8"/>
      <c r="J112" s="4"/>
      <c r="K112" s="4"/>
      <c r="L112" s="34"/>
      <c r="M112" s="34"/>
      <c r="N112" s="46"/>
      <c r="O112" s="37"/>
      <c r="P112" s="34"/>
      <c r="Q112" s="5"/>
      <c r="R112" s="49"/>
      <c r="S112" s="34"/>
      <c r="T112" s="49"/>
      <c r="U112" s="50"/>
      <c r="V112" s="61"/>
      <c r="W112" s="61"/>
      <c r="X112" s="61"/>
      <c r="Y112" s="7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K112" s="60"/>
      <c r="AL112" s="1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</row>
    <row r="113" spans="2:110" ht="12.75">
      <c r="B113" s="88"/>
      <c r="C113" s="88"/>
      <c r="D113" s="69" t="s">
        <v>121</v>
      </c>
      <c r="E113" s="73"/>
      <c r="F113" s="76"/>
      <c r="G113" s="63"/>
      <c r="H113" s="4"/>
      <c r="I113" s="8"/>
      <c r="J113" s="4"/>
      <c r="K113" s="4"/>
      <c r="L113" s="34"/>
      <c r="M113" s="34"/>
      <c r="N113" s="46"/>
      <c r="O113" s="37"/>
      <c r="P113" s="34"/>
      <c r="Q113" s="5"/>
      <c r="R113" s="49"/>
      <c r="S113" s="34"/>
      <c r="T113" s="49"/>
      <c r="U113" s="50"/>
      <c r="V113" s="61"/>
      <c r="W113" s="61"/>
      <c r="X113" s="61"/>
      <c r="Y113" s="7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K113" s="60"/>
      <c r="AL113" s="1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</row>
    <row r="114" spans="2:110" ht="12.75">
      <c r="B114" s="88">
        <v>1</v>
      </c>
      <c r="C114" s="88">
        <v>2</v>
      </c>
      <c r="D114" s="69" t="s">
        <v>107</v>
      </c>
      <c r="E114" s="76">
        <v>5</v>
      </c>
      <c r="G114" s="63"/>
      <c r="H114" s="4"/>
      <c r="I114" s="8"/>
      <c r="J114" s="4"/>
      <c r="K114" s="4"/>
      <c r="L114" s="34"/>
      <c r="M114" s="34"/>
      <c r="N114" s="46"/>
      <c r="O114" s="37"/>
      <c r="P114" s="34"/>
      <c r="Q114" s="5"/>
      <c r="R114" s="49"/>
      <c r="S114" s="34"/>
      <c r="T114" s="49"/>
      <c r="U114" s="50"/>
      <c r="V114" s="61"/>
      <c r="W114" s="61"/>
      <c r="X114" s="61"/>
      <c r="Y114" s="7"/>
      <c r="Z114" s="60"/>
      <c r="AA114" s="60"/>
      <c r="AB114" s="60"/>
      <c r="AC114" s="60"/>
      <c r="AD114" s="60"/>
      <c r="AE114" s="60"/>
      <c r="AF114" s="60"/>
      <c r="AG114" s="60"/>
      <c r="AH114" s="60"/>
      <c r="AI114" s="96">
        <f aca="true" t="shared" si="20" ref="AI114:AI119">(B114+C114)*E114</f>
        <v>15</v>
      </c>
      <c r="AK114" s="97">
        <f aca="true" t="shared" si="21" ref="AK114:AK119">+AI114</f>
        <v>15</v>
      </c>
      <c r="AL114" s="11"/>
      <c r="AM114" s="1"/>
      <c r="AN114" s="1"/>
      <c r="AO114" s="96">
        <f aca="true" t="shared" si="22" ref="AO114:AO119">B114*E114</f>
        <v>5</v>
      </c>
      <c r="AP114" s="97">
        <f aca="true" t="shared" si="23" ref="AP114:AP119">+AO114</f>
        <v>5</v>
      </c>
      <c r="AR114" s="1"/>
      <c r="AS114" s="96">
        <f aca="true" t="shared" si="24" ref="AS114:AS119">C114*E114</f>
        <v>10</v>
      </c>
      <c r="AT114" s="97">
        <f aca="true" t="shared" si="25" ref="AT114:AT119">+AS114</f>
        <v>10</v>
      </c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</row>
    <row r="115" spans="2:110" ht="12.75">
      <c r="B115" s="88">
        <v>3</v>
      </c>
      <c r="C115" s="88">
        <v>2</v>
      </c>
      <c r="D115" s="69" t="s">
        <v>116</v>
      </c>
      <c r="E115" s="76">
        <v>7</v>
      </c>
      <c r="G115" s="63"/>
      <c r="H115" s="4"/>
      <c r="I115" s="8"/>
      <c r="J115" s="4"/>
      <c r="K115" s="4"/>
      <c r="L115" s="34"/>
      <c r="M115" s="34"/>
      <c r="N115" s="46"/>
      <c r="O115" s="37"/>
      <c r="P115" s="34"/>
      <c r="Q115" s="5"/>
      <c r="R115" s="49"/>
      <c r="S115" s="34"/>
      <c r="T115" s="49"/>
      <c r="U115" s="50"/>
      <c r="V115" s="61"/>
      <c r="W115" s="61"/>
      <c r="X115" s="61"/>
      <c r="Y115" s="7"/>
      <c r="Z115" s="60"/>
      <c r="AA115" s="60"/>
      <c r="AB115" s="60"/>
      <c r="AC115" s="60"/>
      <c r="AD115" s="60"/>
      <c r="AE115" s="60"/>
      <c r="AF115" s="60"/>
      <c r="AG115" s="60"/>
      <c r="AH115" s="60"/>
      <c r="AI115" s="96">
        <f t="shared" si="20"/>
        <v>35</v>
      </c>
      <c r="AK115" s="97">
        <f t="shared" si="21"/>
        <v>35</v>
      </c>
      <c r="AL115" s="11"/>
      <c r="AM115" s="1"/>
      <c r="AN115" s="1"/>
      <c r="AO115" s="96">
        <f t="shared" si="22"/>
        <v>21</v>
      </c>
      <c r="AP115" s="97">
        <f t="shared" si="23"/>
        <v>21</v>
      </c>
      <c r="AR115" s="1"/>
      <c r="AS115" s="96">
        <f t="shared" si="24"/>
        <v>14</v>
      </c>
      <c r="AT115" s="97">
        <f t="shared" si="25"/>
        <v>14</v>
      </c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</row>
    <row r="116" spans="2:110" ht="12.75">
      <c r="B116" s="88"/>
      <c r="C116" s="88"/>
      <c r="D116" s="69" t="s">
        <v>117</v>
      </c>
      <c r="E116" s="76"/>
      <c r="G116" s="63"/>
      <c r="H116" s="4"/>
      <c r="I116" s="8"/>
      <c r="J116" s="4"/>
      <c r="K116" s="4"/>
      <c r="L116" s="34"/>
      <c r="M116" s="34"/>
      <c r="N116" s="46"/>
      <c r="O116" s="37"/>
      <c r="P116" s="34"/>
      <c r="Q116" s="5"/>
      <c r="R116" s="49"/>
      <c r="S116" s="34"/>
      <c r="T116" s="49"/>
      <c r="U116" s="50"/>
      <c r="V116" s="61"/>
      <c r="W116" s="61"/>
      <c r="X116" s="61"/>
      <c r="Y116" s="7"/>
      <c r="Z116" s="60"/>
      <c r="AA116" s="60"/>
      <c r="AB116" s="60"/>
      <c r="AC116" s="60"/>
      <c r="AD116" s="60"/>
      <c r="AE116" s="60"/>
      <c r="AF116" s="60"/>
      <c r="AG116" s="60"/>
      <c r="AH116" s="60"/>
      <c r="AI116" s="96">
        <f t="shared" si="20"/>
        <v>0</v>
      </c>
      <c r="AK116" s="97">
        <f t="shared" si="21"/>
        <v>0</v>
      </c>
      <c r="AL116" s="11"/>
      <c r="AM116" s="1"/>
      <c r="AN116" s="1"/>
      <c r="AO116" s="96">
        <f t="shared" si="22"/>
        <v>0</v>
      </c>
      <c r="AP116" s="97">
        <f t="shared" si="23"/>
        <v>0</v>
      </c>
      <c r="AR116" s="1"/>
      <c r="AS116" s="96">
        <f t="shared" si="24"/>
        <v>0</v>
      </c>
      <c r="AT116" s="97">
        <f t="shared" si="25"/>
        <v>0</v>
      </c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</row>
    <row r="117" spans="2:110" ht="12.75">
      <c r="B117" s="88"/>
      <c r="C117" s="88"/>
      <c r="D117" s="86" t="s">
        <v>118</v>
      </c>
      <c r="E117" s="76"/>
      <c r="G117" s="63"/>
      <c r="H117" s="4"/>
      <c r="I117" s="8"/>
      <c r="J117" s="4"/>
      <c r="K117" s="4"/>
      <c r="L117" s="34"/>
      <c r="M117" s="34"/>
      <c r="N117" s="46"/>
      <c r="O117" s="37"/>
      <c r="P117" s="34"/>
      <c r="Q117" s="5"/>
      <c r="R117" s="49"/>
      <c r="S117" s="34"/>
      <c r="T117" s="49"/>
      <c r="U117" s="50"/>
      <c r="V117" s="61"/>
      <c r="W117" s="61"/>
      <c r="X117" s="61"/>
      <c r="Y117" s="7"/>
      <c r="Z117" s="60"/>
      <c r="AA117" s="60"/>
      <c r="AB117" s="60"/>
      <c r="AC117" s="60"/>
      <c r="AD117" s="60"/>
      <c r="AE117" s="60"/>
      <c r="AF117" s="60"/>
      <c r="AG117" s="60"/>
      <c r="AH117" s="60"/>
      <c r="AI117" s="96">
        <f t="shared" si="20"/>
        <v>0</v>
      </c>
      <c r="AK117" s="97">
        <f t="shared" si="21"/>
        <v>0</v>
      </c>
      <c r="AL117" s="11"/>
      <c r="AM117" s="1"/>
      <c r="AN117" s="1"/>
      <c r="AO117" s="96">
        <f t="shared" si="22"/>
        <v>0</v>
      </c>
      <c r="AP117" s="97">
        <f t="shared" si="23"/>
        <v>0</v>
      </c>
      <c r="AR117" s="1"/>
      <c r="AS117" s="96">
        <f t="shared" si="24"/>
        <v>0</v>
      </c>
      <c r="AT117" s="97">
        <f t="shared" si="25"/>
        <v>0</v>
      </c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</row>
    <row r="118" spans="2:110" ht="12.75">
      <c r="B118" s="88"/>
      <c r="C118" s="88"/>
      <c r="D118" s="86" t="s">
        <v>118</v>
      </c>
      <c r="E118" s="76"/>
      <c r="G118" s="63"/>
      <c r="H118" s="4"/>
      <c r="I118" s="8"/>
      <c r="J118" s="4"/>
      <c r="K118" s="4"/>
      <c r="L118" s="34"/>
      <c r="M118" s="34"/>
      <c r="N118" s="46"/>
      <c r="O118" s="37"/>
      <c r="P118" s="34"/>
      <c r="Q118" s="5"/>
      <c r="R118" s="49"/>
      <c r="S118" s="34"/>
      <c r="T118" s="49"/>
      <c r="U118" s="50"/>
      <c r="V118" s="61"/>
      <c r="W118" s="61"/>
      <c r="X118" s="61"/>
      <c r="Y118" s="7"/>
      <c r="Z118" s="60"/>
      <c r="AA118" s="60"/>
      <c r="AB118" s="60"/>
      <c r="AC118" s="60"/>
      <c r="AD118" s="60"/>
      <c r="AE118" s="60"/>
      <c r="AF118" s="60"/>
      <c r="AG118" s="60"/>
      <c r="AH118" s="60"/>
      <c r="AI118" s="96">
        <f t="shared" si="20"/>
        <v>0</v>
      </c>
      <c r="AK118" s="97">
        <f t="shared" si="21"/>
        <v>0</v>
      </c>
      <c r="AL118" s="11"/>
      <c r="AM118" s="1"/>
      <c r="AN118" s="1"/>
      <c r="AO118" s="96">
        <f t="shared" si="22"/>
        <v>0</v>
      </c>
      <c r="AP118" s="97">
        <f t="shared" si="23"/>
        <v>0</v>
      </c>
      <c r="AR118" s="1"/>
      <c r="AS118" s="96">
        <f t="shared" si="24"/>
        <v>0</v>
      </c>
      <c r="AT118" s="97">
        <f t="shared" si="25"/>
        <v>0</v>
      </c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</row>
    <row r="119" spans="2:110" ht="12.75">
      <c r="B119" s="88"/>
      <c r="C119" s="88"/>
      <c r="D119" s="86" t="s">
        <v>118</v>
      </c>
      <c r="E119" s="76"/>
      <c r="G119" s="63"/>
      <c r="H119" s="4"/>
      <c r="I119" s="8"/>
      <c r="J119" s="4"/>
      <c r="K119" s="4"/>
      <c r="L119" s="34"/>
      <c r="M119" s="34"/>
      <c r="N119" s="46"/>
      <c r="O119" s="37"/>
      <c r="P119" s="34"/>
      <c r="Q119" s="5"/>
      <c r="R119" s="49"/>
      <c r="S119" s="34"/>
      <c r="T119" s="49"/>
      <c r="U119" s="50"/>
      <c r="V119" s="61"/>
      <c r="W119" s="61"/>
      <c r="X119" s="61"/>
      <c r="Y119" s="7"/>
      <c r="Z119" s="60"/>
      <c r="AA119" s="60"/>
      <c r="AB119" s="60"/>
      <c r="AC119" s="60"/>
      <c r="AD119" s="60"/>
      <c r="AE119" s="60"/>
      <c r="AF119" s="60"/>
      <c r="AG119" s="60"/>
      <c r="AH119" s="60"/>
      <c r="AI119" s="96">
        <f t="shared" si="20"/>
        <v>0</v>
      </c>
      <c r="AK119" s="97">
        <f t="shared" si="21"/>
        <v>0</v>
      </c>
      <c r="AL119" s="11"/>
      <c r="AM119" s="1"/>
      <c r="AN119" s="1"/>
      <c r="AO119" s="96">
        <f t="shared" si="22"/>
        <v>0</v>
      </c>
      <c r="AP119" s="97">
        <f t="shared" si="23"/>
        <v>0</v>
      </c>
      <c r="AR119" s="1"/>
      <c r="AS119" s="96">
        <f t="shared" si="24"/>
        <v>0</v>
      </c>
      <c r="AT119" s="97">
        <f t="shared" si="25"/>
        <v>0</v>
      </c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</row>
    <row r="120" spans="2:110" ht="12.75">
      <c r="B120" s="88"/>
      <c r="C120" s="88"/>
      <c r="D120" s="3"/>
      <c r="E120" s="21"/>
      <c r="G120" s="63"/>
      <c r="H120" s="4"/>
      <c r="I120" s="8"/>
      <c r="J120" s="4"/>
      <c r="K120" s="4"/>
      <c r="L120" s="34"/>
      <c r="M120" s="34"/>
      <c r="N120" s="46"/>
      <c r="O120" s="37"/>
      <c r="P120" s="34"/>
      <c r="Q120" s="5"/>
      <c r="R120" s="49"/>
      <c r="S120" s="34"/>
      <c r="T120" s="49"/>
      <c r="U120" s="50"/>
      <c r="V120" s="61"/>
      <c r="W120" s="61"/>
      <c r="X120" s="61"/>
      <c r="Y120" s="7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K120" s="60"/>
      <c r="AL120" s="1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</row>
    <row r="121" spans="2:110" ht="12.75">
      <c r="B121" s="88">
        <v>1</v>
      </c>
      <c r="C121" s="88">
        <v>1</v>
      </c>
      <c r="D121" s="85" t="s">
        <v>114</v>
      </c>
      <c r="E121" s="21">
        <v>7</v>
      </c>
      <c r="G121" s="6"/>
      <c r="H121" s="4"/>
      <c r="I121" s="8"/>
      <c r="J121" s="4"/>
      <c r="K121" s="4"/>
      <c r="L121" s="34"/>
      <c r="M121" s="34"/>
      <c r="N121" s="46"/>
      <c r="O121" s="51"/>
      <c r="P121" s="34"/>
      <c r="Q121" s="5"/>
      <c r="R121" s="49"/>
      <c r="S121" s="34"/>
      <c r="T121" s="49"/>
      <c r="U121" s="50"/>
      <c r="V121" s="9"/>
      <c r="W121" s="6"/>
      <c r="X121" s="6"/>
      <c r="Y121" s="7"/>
      <c r="Z121" s="43"/>
      <c r="AA121" s="43"/>
      <c r="AB121" s="43"/>
      <c r="AC121" s="43"/>
      <c r="AD121" s="43"/>
      <c r="AE121" s="43"/>
      <c r="AF121" s="43"/>
      <c r="AG121" s="43"/>
      <c r="AH121" s="43"/>
      <c r="AI121" s="96">
        <f>(B121+C121)*E121</f>
        <v>14</v>
      </c>
      <c r="AK121" s="97">
        <f>+AI121</f>
        <v>14</v>
      </c>
      <c r="AL121" s="11"/>
      <c r="AM121" s="1"/>
      <c r="AN121" s="1"/>
      <c r="AO121" s="96">
        <f>B121*E121</f>
        <v>7</v>
      </c>
      <c r="AP121" s="97">
        <f>+AO121</f>
        <v>7</v>
      </c>
      <c r="AR121" s="1"/>
      <c r="AS121" s="96">
        <f>C121*E121</f>
        <v>7</v>
      </c>
      <c r="AT121" s="97">
        <f>+AS121</f>
        <v>7</v>
      </c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</row>
    <row r="122" spans="2:110" ht="12.75">
      <c r="B122" s="88"/>
      <c r="C122" s="88"/>
      <c r="D122" s="3"/>
      <c r="E122" s="21"/>
      <c r="F122" s="21"/>
      <c r="G122" s="6"/>
      <c r="H122" s="4"/>
      <c r="I122" s="8"/>
      <c r="J122" s="4"/>
      <c r="K122" s="4"/>
      <c r="L122" s="34"/>
      <c r="M122" s="34"/>
      <c r="N122" s="46"/>
      <c r="O122" s="51"/>
      <c r="P122" s="34"/>
      <c r="Q122" s="5"/>
      <c r="R122" s="49"/>
      <c r="S122" s="34"/>
      <c r="T122" s="49"/>
      <c r="U122" s="50"/>
      <c r="V122" s="9"/>
      <c r="W122" s="6"/>
      <c r="X122" s="6"/>
      <c r="Y122" s="7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K122" s="43"/>
      <c r="AL122" s="1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</row>
    <row r="123" spans="2:110" ht="12.75">
      <c r="B123" s="88">
        <v>1</v>
      </c>
      <c r="C123" s="88">
        <v>2</v>
      </c>
      <c r="D123" s="3" t="s">
        <v>83</v>
      </c>
      <c r="E123" s="21">
        <v>72000</v>
      </c>
      <c r="F123" s="21">
        <v>120000</v>
      </c>
      <c r="G123" s="6">
        <v>150</v>
      </c>
      <c r="H123" s="4">
        <v>222</v>
      </c>
      <c r="I123" s="8">
        <v>2.5</v>
      </c>
      <c r="J123" s="4">
        <v>14</v>
      </c>
      <c r="K123" s="4">
        <v>0.65</v>
      </c>
      <c r="L123" s="34">
        <v>24000</v>
      </c>
      <c r="M123" s="35">
        <f>+N123*H123</f>
        <v>2220</v>
      </c>
      <c r="N123" s="46">
        <f>+M123/H123</f>
        <v>10</v>
      </c>
      <c r="O123" s="37">
        <f>+N123</f>
        <v>10</v>
      </c>
      <c r="P123" s="34">
        <v>0.1886</v>
      </c>
      <c r="Q123" s="5">
        <f>(F123+F123*P123)/2</f>
        <v>71316</v>
      </c>
      <c r="R123" s="49">
        <v>0.005</v>
      </c>
      <c r="S123" s="34">
        <v>0.021</v>
      </c>
      <c r="T123" s="49">
        <v>0.12</v>
      </c>
      <c r="U123" s="50">
        <v>2.1</v>
      </c>
      <c r="V123" s="9">
        <v>1</v>
      </c>
      <c r="W123" s="6">
        <v>150</v>
      </c>
      <c r="X123" s="9">
        <v>1.1</v>
      </c>
      <c r="Y123" s="7">
        <f>1/(K123*I123*5280*J123/43560)</f>
        <v>0.3626373626373626</v>
      </c>
      <c r="Z123" s="43">
        <f>F123*(1-$P123)/N123/$H123*$Y123</f>
        <v>15.905078705078704</v>
      </c>
      <c r="AA123" s="43">
        <f>+Q123*$AA$15/$H123*Y123</f>
        <v>1.6309272349272348</v>
      </c>
      <c r="AB123" s="43">
        <f>+Q123*R123/$H123*Y123</f>
        <v>0.5824740124740124</v>
      </c>
      <c r="AC123" s="43">
        <f>+Q123*$AC$15/$H123*Y123</f>
        <v>9.319584199584199</v>
      </c>
      <c r="AD123" s="43">
        <f>+Q123*S123/$H123*Y123</f>
        <v>2.4463908523908526</v>
      </c>
      <c r="AE123" s="43">
        <f>+Z123+AA123+AB123+AC123+AD123</f>
        <v>29.884455004455003</v>
      </c>
      <c r="AF123" s="43">
        <f>+F123*(T123*(H123*O123/1000)^U123)/N123/H123*Y123</f>
        <v>12.555190641522138</v>
      </c>
      <c r="AG123" s="43">
        <f>+V123*0.06*W123*X123*H123*(1+$AG$15)/H123*Y123</f>
        <v>4.128626373626373</v>
      </c>
      <c r="AH123" s="43">
        <f>+H123*$AH$14*$AH$15/H123*Y123</f>
        <v>2.3934065934065933</v>
      </c>
      <c r="AI123" s="43">
        <f>+AF123+AG123+AH123</f>
        <v>19.077223608555105</v>
      </c>
      <c r="AK123" s="43">
        <f>+AE123+AI123</f>
        <v>48.96167861301011</v>
      </c>
      <c r="AL123" s="11" t="str">
        <f>+$D123</f>
        <v>Combine</v>
      </c>
      <c r="AM123" s="1"/>
      <c r="AN123" s="94">
        <f>+$B123*AE123</f>
        <v>29.884455004455003</v>
      </c>
      <c r="AO123" s="94">
        <f>+$B123*AI123</f>
        <v>19.077223608555105</v>
      </c>
      <c r="AP123" s="94">
        <f>+AN123+AO123</f>
        <v>48.96167861301011</v>
      </c>
      <c r="AQ123" s="1"/>
      <c r="AR123" s="94">
        <f>+$C123*AE123</f>
        <v>59.768910008910005</v>
      </c>
      <c r="AS123" s="94">
        <f>+$C123*AI123</f>
        <v>38.15444721711021</v>
      </c>
      <c r="AT123" s="94">
        <f>+AR123+AS123</f>
        <v>97.92335722602022</v>
      </c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</row>
    <row r="124" spans="2:110" ht="12.75">
      <c r="B124" s="88"/>
      <c r="C124" s="88"/>
      <c r="D124" s="3"/>
      <c r="E124" s="21"/>
      <c r="F124" s="21"/>
      <c r="G124" s="4"/>
      <c r="H124" s="4"/>
      <c r="I124" s="8"/>
      <c r="J124" s="4"/>
      <c r="K124" s="4"/>
      <c r="L124" s="34"/>
      <c r="M124" s="34"/>
      <c r="N124" s="51"/>
      <c r="O124" s="51"/>
      <c r="P124" s="34"/>
      <c r="Q124" s="34"/>
      <c r="R124" s="49"/>
      <c r="S124" s="34"/>
      <c r="T124" s="34"/>
      <c r="U124" s="34"/>
      <c r="V124" s="34"/>
      <c r="W124" s="34"/>
      <c r="X124" s="34"/>
      <c r="Y124" s="34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K124" s="52"/>
      <c r="AL124" s="1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</row>
    <row r="125" spans="2:110" ht="12.75">
      <c r="B125" s="88"/>
      <c r="C125" s="88"/>
      <c r="D125" s="3"/>
      <c r="E125" s="21"/>
      <c r="F125" s="21"/>
      <c r="G125" s="4"/>
      <c r="H125" s="4"/>
      <c r="I125" s="8"/>
      <c r="J125" s="4"/>
      <c r="K125" s="4"/>
      <c r="L125" s="34"/>
      <c r="M125" s="34"/>
      <c r="N125" s="51"/>
      <c r="O125" s="51"/>
      <c r="P125" s="34"/>
      <c r="Q125" s="34"/>
      <c r="R125" s="49"/>
      <c r="S125" s="34"/>
      <c r="T125" s="34"/>
      <c r="U125" s="34"/>
      <c r="V125" s="34"/>
      <c r="W125" s="34"/>
      <c r="X125" s="34"/>
      <c r="Y125" s="34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K125" s="52"/>
      <c r="AL125" s="1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</row>
    <row r="126" spans="2:110" ht="12.75">
      <c r="B126" s="88"/>
      <c r="C126" s="88"/>
      <c r="D126" s="3"/>
      <c r="E126" s="21"/>
      <c r="F126" s="21"/>
      <c r="G126" s="4"/>
      <c r="H126" s="4"/>
      <c r="I126" s="8"/>
      <c r="J126" s="4"/>
      <c r="K126" s="4"/>
      <c r="L126" s="34"/>
      <c r="M126" s="34"/>
      <c r="N126" s="51"/>
      <c r="O126" s="51"/>
      <c r="P126" s="34"/>
      <c r="Q126" s="34"/>
      <c r="R126" s="49"/>
      <c r="S126" s="34"/>
      <c r="T126" s="34"/>
      <c r="U126" s="34"/>
      <c r="V126" s="34"/>
      <c r="W126" s="34"/>
      <c r="X126" s="34"/>
      <c r="Y126" s="34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K126" s="52"/>
      <c r="AL126" s="1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</row>
    <row r="127" spans="2:110" ht="12.75">
      <c r="B127" s="84" t="s">
        <v>122</v>
      </c>
      <c r="C127" s="59"/>
      <c r="D127" s="14"/>
      <c r="F127" s="77"/>
      <c r="G127" s="4"/>
      <c r="H127" s="4"/>
      <c r="I127" s="8"/>
      <c r="J127" s="4"/>
      <c r="K127" s="4"/>
      <c r="L127" s="34"/>
      <c r="M127" s="34"/>
      <c r="N127" s="51"/>
      <c r="O127" s="51"/>
      <c r="P127" s="34"/>
      <c r="Q127" s="34"/>
      <c r="R127" s="49"/>
      <c r="S127" s="34"/>
      <c r="T127" s="34"/>
      <c r="U127" s="34"/>
      <c r="V127" s="34"/>
      <c r="W127" s="34"/>
      <c r="X127" s="34"/>
      <c r="Y127" s="34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K127" s="52"/>
      <c r="AL127" s="1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</row>
    <row r="128" spans="2:110" ht="12.75">
      <c r="B128" s="88"/>
      <c r="C128" s="88"/>
      <c r="D128" s="67"/>
      <c r="E128" s="72"/>
      <c r="F128" s="78"/>
      <c r="G128" s="4"/>
      <c r="H128" s="4"/>
      <c r="I128" s="8"/>
      <c r="J128" s="4"/>
      <c r="K128" s="4"/>
      <c r="L128" s="34"/>
      <c r="M128" s="34"/>
      <c r="N128" s="51"/>
      <c r="O128" s="51"/>
      <c r="P128" s="34"/>
      <c r="Q128" s="34"/>
      <c r="R128" s="49"/>
      <c r="S128" s="34"/>
      <c r="T128" s="34"/>
      <c r="U128" s="34"/>
      <c r="V128" s="34"/>
      <c r="W128" s="34"/>
      <c r="X128" s="34"/>
      <c r="Y128" s="34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K128" s="52"/>
      <c r="AL128" s="1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</row>
    <row r="129" spans="2:110" ht="12.75">
      <c r="B129" s="88">
        <v>45</v>
      </c>
      <c r="C129" s="88">
        <v>35</v>
      </c>
      <c r="D129" s="15" t="s">
        <v>105</v>
      </c>
      <c r="E129" s="79">
        <v>3.3</v>
      </c>
      <c r="G129" s="4"/>
      <c r="H129" s="4"/>
      <c r="I129" s="8"/>
      <c r="J129" s="4"/>
      <c r="K129" s="4"/>
      <c r="L129" s="34"/>
      <c r="M129" s="34"/>
      <c r="N129" s="51"/>
      <c r="O129" s="51"/>
      <c r="P129" s="34"/>
      <c r="Q129" s="34"/>
      <c r="R129" s="49"/>
      <c r="S129" s="34"/>
      <c r="T129" s="34"/>
      <c r="U129" s="34"/>
      <c r="V129" s="34"/>
      <c r="W129" s="34"/>
      <c r="X129" s="34"/>
      <c r="Y129" s="34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K129" s="52"/>
      <c r="AL129" s="1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</row>
    <row r="130" spans="2:110" ht="12.75">
      <c r="B130" s="88">
        <v>0</v>
      </c>
      <c r="C130" s="88">
        <v>50</v>
      </c>
      <c r="D130" s="15" t="s">
        <v>106</v>
      </c>
      <c r="E130" s="75">
        <v>1.75</v>
      </c>
      <c r="G130" s="4"/>
      <c r="H130" s="4"/>
      <c r="I130" s="8"/>
      <c r="J130" s="4"/>
      <c r="K130" s="4"/>
      <c r="L130" s="34"/>
      <c r="M130" s="34"/>
      <c r="N130" s="51"/>
      <c r="O130" s="51"/>
      <c r="P130" s="34"/>
      <c r="Q130" s="34"/>
      <c r="R130" s="49"/>
      <c r="S130" s="34"/>
      <c r="T130" s="34"/>
      <c r="U130" s="34"/>
      <c r="V130" s="34"/>
      <c r="W130" s="34"/>
      <c r="X130" s="34"/>
      <c r="Y130" s="34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K130" s="52"/>
      <c r="AL130" s="1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</row>
    <row r="131" spans="2:110" ht="12.75">
      <c r="B131" s="88">
        <v>0</v>
      </c>
      <c r="C131" s="88">
        <v>0</v>
      </c>
      <c r="D131" s="66" t="s">
        <v>133</v>
      </c>
      <c r="E131" s="75">
        <v>0</v>
      </c>
      <c r="F131" s="76"/>
      <c r="G131" s="4"/>
      <c r="H131" s="4"/>
      <c r="I131" s="8"/>
      <c r="J131" s="4"/>
      <c r="K131" s="4"/>
      <c r="L131" s="34"/>
      <c r="M131" s="34"/>
      <c r="N131" s="51"/>
      <c r="O131" s="51"/>
      <c r="P131" s="34"/>
      <c r="Q131" s="34"/>
      <c r="R131" s="49"/>
      <c r="S131" s="34"/>
      <c r="T131" s="34"/>
      <c r="U131" s="34"/>
      <c r="V131" s="34"/>
      <c r="W131" s="34"/>
      <c r="X131" s="34"/>
      <c r="Y131" s="34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K131" s="52"/>
      <c r="AL131" s="1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</row>
    <row r="132" spans="2:110" ht="12.75">
      <c r="B132" s="88"/>
      <c r="C132" s="88"/>
      <c r="D132" s="69"/>
      <c r="E132" s="73"/>
      <c r="F132" s="76"/>
      <c r="G132" s="4"/>
      <c r="H132" s="4"/>
      <c r="I132" s="8"/>
      <c r="J132" s="4"/>
      <c r="K132" s="4"/>
      <c r="L132" s="34"/>
      <c r="M132" s="34"/>
      <c r="N132" s="51"/>
      <c r="O132" s="51"/>
      <c r="P132" s="34"/>
      <c r="Q132" s="34"/>
      <c r="R132" s="49"/>
      <c r="S132" s="34"/>
      <c r="T132" s="34"/>
      <c r="U132" s="34"/>
      <c r="V132" s="34"/>
      <c r="W132" s="34"/>
      <c r="X132" s="34"/>
      <c r="Y132" s="34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K132" s="52"/>
      <c r="AL132" s="1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</row>
    <row r="133" spans="2:110" ht="12.75">
      <c r="B133" s="109">
        <f>(B129*E129)+(B130*E130)+(B131*E131)</f>
        <v>148.5</v>
      </c>
      <c r="C133" s="109">
        <f>(C129*E129)+(C130*E130)+(C131*E131)</f>
        <v>203</v>
      </c>
      <c r="D133" s="69"/>
      <c r="E133" s="73"/>
      <c r="F133" s="76"/>
      <c r="G133" s="4"/>
      <c r="H133" s="4"/>
      <c r="I133" s="8"/>
      <c r="J133" s="4"/>
      <c r="K133" s="4"/>
      <c r="L133" s="34"/>
      <c r="M133" s="34"/>
      <c r="N133" s="51"/>
      <c r="O133" s="51"/>
      <c r="P133" s="34"/>
      <c r="Q133" s="34"/>
      <c r="R133" s="49"/>
      <c r="S133" s="34"/>
      <c r="T133" s="34"/>
      <c r="U133" s="34"/>
      <c r="V133" s="34"/>
      <c r="W133" s="34"/>
      <c r="X133" s="34"/>
      <c r="Y133" s="34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K133" s="52"/>
      <c r="AL133" s="1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</row>
    <row r="134" spans="2:110" ht="12.75">
      <c r="B134" s="59"/>
      <c r="C134" s="59"/>
      <c r="D134" s="3"/>
      <c r="E134" s="21"/>
      <c r="F134" s="21"/>
      <c r="G134" s="4"/>
      <c r="H134" s="4"/>
      <c r="I134" s="8"/>
      <c r="J134" s="4"/>
      <c r="K134" s="4"/>
      <c r="L134" s="34"/>
      <c r="M134" s="34"/>
      <c r="N134" s="51"/>
      <c r="O134" s="51"/>
      <c r="P134" s="34"/>
      <c r="Q134" s="34"/>
      <c r="R134" s="49"/>
      <c r="S134" s="34"/>
      <c r="T134" s="34"/>
      <c r="U134" s="34"/>
      <c r="V134" s="34"/>
      <c r="W134" s="34"/>
      <c r="X134" s="34"/>
      <c r="Y134" s="34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K134" s="52"/>
      <c r="AL134" s="1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</row>
    <row r="135" spans="2:110" ht="12.75">
      <c r="B135" s="59"/>
      <c r="C135" s="59"/>
      <c r="D135" s="3"/>
      <c r="E135" s="21"/>
      <c r="F135" s="21"/>
      <c r="G135" s="4"/>
      <c r="H135" s="4"/>
      <c r="I135" s="8"/>
      <c r="J135" s="4"/>
      <c r="K135" s="4"/>
      <c r="L135" s="34"/>
      <c r="M135" s="34"/>
      <c r="N135" s="51"/>
      <c r="O135" s="51"/>
      <c r="P135" s="34"/>
      <c r="Q135" s="34"/>
      <c r="R135" s="49"/>
      <c r="S135" s="34"/>
      <c r="T135" s="34"/>
      <c r="U135" s="34"/>
      <c r="V135" s="34"/>
      <c r="W135" s="34"/>
      <c r="X135" s="34"/>
      <c r="Y135" s="34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K135" s="52"/>
      <c r="AL135" s="1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</row>
    <row r="136" spans="2:110" ht="12.75">
      <c r="B136" s="59"/>
      <c r="C136" s="59"/>
      <c r="D136" s="3"/>
      <c r="E136" s="21"/>
      <c r="F136" s="21"/>
      <c r="G136" s="4"/>
      <c r="H136" s="4"/>
      <c r="I136" s="8"/>
      <c r="J136" s="4"/>
      <c r="K136" s="4"/>
      <c r="L136" s="34"/>
      <c r="M136" s="34"/>
      <c r="N136" s="51"/>
      <c r="O136" s="51"/>
      <c r="P136" s="34"/>
      <c r="Q136" s="34"/>
      <c r="R136" s="49"/>
      <c r="S136" s="34"/>
      <c r="T136" s="34"/>
      <c r="U136" s="34"/>
      <c r="V136" s="34"/>
      <c r="W136" s="34"/>
      <c r="X136" s="34"/>
      <c r="Y136" s="34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K136" s="52"/>
      <c r="AL136" s="1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</row>
    <row r="137" spans="2:110" ht="12.75">
      <c r="B137" s="59"/>
      <c r="C137" s="59"/>
      <c r="D137" s="3"/>
      <c r="E137" s="21"/>
      <c r="F137" s="21"/>
      <c r="G137" s="4"/>
      <c r="H137" s="4"/>
      <c r="I137" s="8"/>
      <c r="J137" s="4"/>
      <c r="K137" s="4"/>
      <c r="L137" s="34"/>
      <c r="M137" s="34"/>
      <c r="N137" s="51"/>
      <c r="O137" s="51"/>
      <c r="P137" s="34"/>
      <c r="Q137" s="34"/>
      <c r="R137" s="49"/>
      <c r="S137" s="34"/>
      <c r="T137" s="34"/>
      <c r="U137" s="34"/>
      <c r="V137" s="34"/>
      <c r="W137" s="34"/>
      <c r="X137" s="34"/>
      <c r="Y137" s="34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K137" s="52"/>
      <c r="AL137" s="1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</row>
    <row r="138" spans="2:110" ht="12.75">
      <c r="B138" s="59"/>
      <c r="C138" s="59"/>
      <c r="D138" s="3"/>
      <c r="E138" s="21"/>
      <c r="F138" s="21"/>
      <c r="G138" s="4"/>
      <c r="H138" s="4"/>
      <c r="I138" s="8"/>
      <c r="J138" s="4"/>
      <c r="K138" s="4"/>
      <c r="L138" s="34"/>
      <c r="M138" s="34"/>
      <c r="N138" s="51"/>
      <c r="O138" s="51"/>
      <c r="P138" s="34"/>
      <c r="Q138" s="34"/>
      <c r="R138" s="49"/>
      <c r="S138" s="34"/>
      <c r="T138" s="34"/>
      <c r="U138" s="34"/>
      <c r="V138" s="34"/>
      <c r="W138" s="34"/>
      <c r="X138" s="34"/>
      <c r="Y138" s="34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K138" s="52"/>
      <c r="AL138" s="1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</row>
    <row r="139" spans="2:110" ht="12.75">
      <c r="B139" s="59"/>
      <c r="C139" s="59"/>
      <c r="D139" s="3"/>
      <c r="E139" s="21"/>
      <c r="F139" s="21"/>
      <c r="G139" s="4"/>
      <c r="H139" s="4"/>
      <c r="I139" s="8"/>
      <c r="J139" s="4"/>
      <c r="K139" s="4"/>
      <c r="L139" s="34"/>
      <c r="M139" s="34"/>
      <c r="N139" s="51"/>
      <c r="O139" s="51"/>
      <c r="P139" s="34"/>
      <c r="Q139" s="34"/>
      <c r="R139" s="49"/>
      <c r="S139" s="34"/>
      <c r="T139" s="34"/>
      <c r="U139" s="34"/>
      <c r="V139" s="34"/>
      <c r="W139" s="34"/>
      <c r="X139" s="34"/>
      <c r="Y139" s="34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K139" s="52"/>
      <c r="AL139" s="1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</row>
    <row r="140" spans="2:110" ht="12.75">
      <c r="B140" s="59"/>
      <c r="C140" s="59"/>
      <c r="D140" s="3"/>
      <c r="E140" s="21"/>
      <c r="F140" s="21"/>
      <c r="G140" s="4"/>
      <c r="H140" s="4"/>
      <c r="I140" s="8"/>
      <c r="J140" s="4"/>
      <c r="K140" s="4"/>
      <c r="L140" s="34"/>
      <c r="M140" s="34"/>
      <c r="N140" s="51"/>
      <c r="O140" s="51"/>
      <c r="P140" s="34"/>
      <c r="Q140" s="34"/>
      <c r="R140" s="49"/>
      <c r="S140" s="34"/>
      <c r="T140" s="34"/>
      <c r="U140" s="34"/>
      <c r="V140" s="34"/>
      <c r="W140" s="34"/>
      <c r="X140" s="34"/>
      <c r="Y140" s="34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K140" s="52"/>
      <c r="AL140" s="1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</row>
    <row r="141" spans="2:110" ht="12.75">
      <c r="B141" s="59"/>
      <c r="C141" s="59"/>
      <c r="D141" s="3"/>
      <c r="E141" s="21"/>
      <c r="F141" s="21"/>
      <c r="G141" s="4"/>
      <c r="H141" s="4"/>
      <c r="I141" s="8"/>
      <c r="J141" s="4"/>
      <c r="K141" s="4"/>
      <c r="L141" s="34"/>
      <c r="M141" s="34"/>
      <c r="N141" s="51"/>
      <c r="O141" s="51"/>
      <c r="P141" s="34"/>
      <c r="Q141" s="34"/>
      <c r="R141" s="49"/>
      <c r="S141" s="34"/>
      <c r="T141" s="34"/>
      <c r="U141" s="34"/>
      <c r="V141" s="34"/>
      <c r="W141" s="34"/>
      <c r="X141" s="34"/>
      <c r="Y141" s="34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K141" s="52"/>
      <c r="AL141" s="1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</row>
    <row r="142" spans="2:110" ht="12.75">
      <c r="B142" s="59"/>
      <c r="C142" s="59"/>
      <c r="D142" s="3"/>
      <c r="E142" s="21"/>
      <c r="F142" s="21"/>
      <c r="G142" s="4"/>
      <c r="H142" s="4"/>
      <c r="I142" s="8"/>
      <c r="J142" s="4"/>
      <c r="K142" s="4"/>
      <c r="L142" s="34"/>
      <c r="M142" s="34"/>
      <c r="N142" s="51"/>
      <c r="O142" s="51"/>
      <c r="P142" s="34"/>
      <c r="Q142" s="34"/>
      <c r="R142" s="49"/>
      <c r="S142" s="34"/>
      <c r="T142" s="34"/>
      <c r="U142" s="34"/>
      <c r="V142" s="34"/>
      <c r="W142" s="34"/>
      <c r="X142" s="34"/>
      <c r="Y142" s="34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K142" s="52"/>
      <c r="AL142" s="1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</row>
    <row r="143" spans="2:110" ht="12.75">
      <c r="B143" s="59"/>
      <c r="C143" s="59"/>
      <c r="D143" s="3"/>
      <c r="E143" s="21"/>
      <c r="F143" s="21"/>
      <c r="G143" s="4"/>
      <c r="H143" s="4"/>
      <c r="I143" s="8"/>
      <c r="J143" s="4"/>
      <c r="K143" s="4"/>
      <c r="L143" s="34"/>
      <c r="M143" s="34"/>
      <c r="N143" s="51"/>
      <c r="O143" s="51"/>
      <c r="P143" s="34"/>
      <c r="Q143" s="34"/>
      <c r="R143" s="49"/>
      <c r="S143" s="34"/>
      <c r="T143" s="34"/>
      <c r="U143" s="34"/>
      <c r="V143" s="34"/>
      <c r="W143" s="34"/>
      <c r="X143" s="34"/>
      <c r="Y143" s="34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K143" s="52"/>
      <c r="AL143" s="1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</row>
    <row r="144" spans="2:110" ht="12.75">
      <c r="B144" s="59"/>
      <c r="C144" s="59"/>
      <c r="D144" s="3"/>
      <c r="E144" s="21"/>
      <c r="F144" s="21"/>
      <c r="G144" s="4"/>
      <c r="H144" s="4"/>
      <c r="I144" s="8"/>
      <c r="J144" s="4"/>
      <c r="K144" s="4"/>
      <c r="L144" s="34"/>
      <c r="M144" s="34"/>
      <c r="N144" s="51"/>
      <c r="O144" s="51"/>
      <c r="P144" s="34"/>
      <c r="Q144" s="34"/>
      <c r="R144" s="49"/>
      <c r="S144" s="34"/>
      <c r="T144" s="34"/>
      <c r="U144" s="34"/>
      <c r="V144" s="34"/>
      <c r="W144" s="34"/>
      <c r="X144" s="34"/>
      <c r="Y144" s="34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K144" s="52"/>
      <c r="AL144" s="1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</row>
    <row r="145" spans="2:110" ht="12.75">
      <c r="B145" s="87" t="s">
        <v>123</v>
      </c>
      <c r="C145" s="59"/>
      <c r="D145" s="3"/>
      <c r="E145" s="21"/>
      <c r="F145" s="21"/>
      <c r="G145" s="4"/>
      <c r="H145" s="4"/>
      <c r="I145" s="8"/>
      <c r="J145" s="4"/>
      <c r="K145" s="4"/>
      <c r="L145" s="34"/>
      <c r="M145" s="34"/>
      <c r="N145" s="51"/>
      <c r="O145" s="51"/>
      <c r="P145" s="34"/>
      <c r="Q145" s="34"/>
      <c r="R145" s="49"/>
      <c r="S145" s="34"/>
      <c r="T145" s="34"/>
      <c r="U145" s="34"/>
      <c r="V145" s="34"/>
      <c r="W145" s="34"/>
      <c r="X145" s="34"/>
      <c r="Y145" s="34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K145" s="52"/>
      <c r="AL145" s="1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</row>
    <row r="146" spans="4:110" ht="12.75">
      <c r="D146" s="14"/>
      <c r="E146" s="23"/>
      <c r="F146" s="23"/>
      <c r="G146" s="23"/>
      <c r="H146" s="23"/>
      <c r="I146" s="23"/>
      <c r="J146" s="23"/>
      <c r="K146" s="23"/>
      <c r="L146" s="16"/>
      <c r="M146" s="16"/>
      <c r="N146" s="53"/>
      <c r="O146" s="53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K146" s="16"/>
      <c r="AL146" s="1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</row>
    <row r="147" spans="2:110" ht="12.75">
      <c r="B147" s="59"/>
      <c r="C147" s="59"/>
      <c r="D147" s="2" t="s">
        <v>61</v>
      </c>
      <c r="E147" s="21">
        <v>42250</v>
      </c>
      <c r="F147" s="21">
        <v>65000</v>
      </c>
      <c r="G147" s="4">
        <v>150</v>
      </c>
      <c r="H147" s="22">
        <v>500</v>
      </c>
      <c r="I147" s="63" t="s">
        <v>91</v>
      </c>
      <c r="J147" s="64" t="s">
        <v>91</v>
      </c>
      <c r="K147" s="64" t="s">
        <v>91</v>
      </c>
      <c r="L147" s="34">
        <v>19500</v>
      </c>
      <c r="M147" s="35">
        <f>+N147*H147</f>
        <v>5000</v>
      </c>
      <c r="N147" s="36">
        <f>+M147/H147</f>
        <v>10</v>
      </c>
      <c r="O147" s="37">
        <f>+N147</f>
        <v>10</v>
      </c>
      <c r="P147" s="38">
        <v>0.25</v>
      </c>
      <c r="Q147" s="5">
        <f>(F147+F147*P147)/2</f>
        <v>40625</v>
      </c>
      <c r="R147" s="39">
        <v>0.003</v>
      </c>
      <c r="S147" s="40">
        <v>0.009</v>
      </c>
      <c r="T147" s="40">
        <v>0.012</v>
      </c>
      <c r="U147" s="41">
        <v>2</v>
      </c>
      <c r="V147" s="9">
        <v>1</v>
      </c>
      <c r="W147" s="42">
        <v>150</v>
      </c>
      <c r="X147" s="9">
        <v>1.1</v>
      </c>
      <c r="Y147" s="61" t="s">
        <v>92</v>
      </c>
      <c r="Z147" s="43">
        <f>F147*(1-$P147)/N147/$H147*$Y148</f>
        <v>0.3723958333333334</v>
      </c>
      <c r="AA147" s="43">
        <f>+Q147*$AA$15/$H147*Y148</f>
        <v>0.04344618055555557</v>
      </c>
      <c r="AB147" s="43">
        <f>+Q147*R147/$H147*Y148</f>
        <v>0.009309895833333335</v>
      </c>
      <c r="AC147" s="43">
        <f>+Q147*$AC$15/$H147*Y148</f>
        <v>0.24826388888888895</v>
      </c>
      <c r="AD147" s="43">
        <f>+Q147*S147/$H147*Y148</f>
        <v>0.027929687500000005</v>
      </c>
      <c r="AE147" s="43">
        <f>+Z147+AA147+AB147+AC147+AD147</f>
        <v>0.7013454861111114</v>
      </c>
      <c r="AF147" s="43">
        <f>+F147*(T147*(H147*O147/1000)^U147)/N147/H147*Y148</f>
        <v>0.14895833333333336</v>
      </c>
      <c r="AG147" s="43">
        <f>+V147*0.06*W147*X147*H147*(1+$AG$15)/H147*Y148</f>
        <v>0.4348437500000001</v>
      </c>
      <c r="AH147" s="43">
        <v>0</v>
      </c>
      <c r="AI147" s="43">
        <f>+AF147+AG147+AH147</f>
        <v>0.5838020833333335</v>
      </c>
      <c r="AK147" s="43">
        <f>+AE147+AI147</f>
        <v>1.2851475694444447</v>
      </c>
      <c r="AL147" s="11" t="str">
        <f aca="true" t="shared" si="26" ref="AL147:AL159">+$D147</f>
        <v>150-HP Wheel Tractor</v>
      </c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</row>
    <row r="148" spans="2:110" ht="12.75">
      <c r="B148" s="59"/>
      <c r="C148" s="59"/>
      <c r="D148" s="3" t="s">
        <v>62</v>
      </c>
      <c r="E148" s="21">
        <v>4950</v>
      </c>
      <c r="F148" s="21">
        <v>9000</v>
      </c>
      <c r="G148" s="63" t="s">
        <v>91</v>
      </c>
      <c r="H148" s="4">
        <v>200</v>
      </c>
      <c r="I148" s="8">
        <v>6</v>
      </c>
      <c r="J148" s="4">
        <v>60</v>
      </c>
      <c r="K148" s="4">
        <v>0.6</v>
      </c>
      <c r="L148" s="34">
        <v>900</v>
      </c>
      <c r="M148" s="35">
        <f>+N148*H148</f>
        <v>1500</v>
      </c>
      <c r="N148" s="36">
        <f>+M148/H148</f>
        <v>7.5</v>
      </c>
      <c r="O148" s="37">
        <f>+N148</f>
        <v>7.5</v>
      </c>
      <c r="P148" s="38">
        <v>0.2</v>
      </c>
      <c r="Q148" s="5">
        <f>(F148+F148*P148)/2</f>
        <v>5400</v>
      </c>
      <c r="R148" s="44">
        <v>0</v>
      </c>
      <c r="S148" s="38">
        <v>0.006</v>
      </c>
      <c r="T148" s="44">
        <v>0.41</v>
      </c>
      <c r="U148" s="45">
        <v>1.3</v>
      </c>
      <c r="V148" s="62" t="s">
        <v>92</v>
      </c>
      <c r="W148" s="61" t="s">
        <v>92</v>
      </c>
      <c r="X148" s="61" t="s">
        <v>92</v>
      </c>
      <c r="Y148" s="7">
        <f>1/(K148*I148*5280*J148/43560)</f>
        <v>0.038194444444444454</v>
      </c>
      <c r="Z148" s="60">
        <f>F148*(1-$P148)/N148/$H148*$Y148</f>
        <v>0.18333333333333338</v>
      </c>
      <c r="AA148" s="60">
        <f>+Q148*$AA$15/$H148*Y148</f>
        <v>0.014437500000000006</v>
      </c>
      <c r="AB148" s="60">
        <f>+Q148*R148/$H148*Y148</f>
        <v>0</v>
      </c>
      <c r="AC148" s="60">
        <f>+Q148*$AC$15/$H148*Y148</f>
        <v>0.08250000000000003</v>
      </c>
      <c r="AD148" s="60">
        <f>+Q148*S148/$H148*Y148</f>
        <v>0.006187500000000002</v>
      </c>
      <c r="AE148" s="60">
        <f>+Z148+AA148+AB148+AC148+AD148</f>
        <v>0.2864583333333334</v>
      </c>
      <c r="AF148" s="60">
        <f>+F148*(T148*(H148*O148/1000)^U148)/N148/H148*Y148</f>
        <v>0.1591673337159506</v>
      </c>
      <c r="AG148" s="60">
        <v>0</v>
      </c>
      <c r="AH148" s="60">
        <f>+H148*$AH$14*$AH$15/H148*Y148</f>
        <v>0.25208333333333344</v>
      </c>
      <c r="AI148" s="60">
        <f>+AF148+AG148+AH148</f>
        <v>0.41125066704928404</v>
      </c>
      <c r="AK148" s="60">
        <f>+AE148+AI148</f>
        <v>0.6977090003826174</v>
      </c>
      <c r="AL148" s="11" t="str">
        <f t="shared" si="26"/>
        <v>Spray Tank &amp; Boom</v>
      </c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</row>
    <row r="149" spans="2:110" ht="12.75">
      <c r="B149" s="59"/>
      <c r="C149" s="59"/>
      <c r="D149" s="3"/>
      <c r="E149" s="21"/>
      <c r="F149" s="21"/>
      <c r="G149" s="6"/>
      <c r="H149" s="4"/>
      <c r="I149" s="8"/>
      <c r="J149" s="4"/>
      <c r="K149" s="4"/>
      <c r="L149" s="34"/>
      <c r="M149" s="34"/>
      <c r="N149" s="46"/>
      <c r="O149" s="47"/>
      <c r="P149" s="38"/>
      <c r="Q149" s="5"/>
      <c r="R149" s="44"/>
      <c r="S149" s="38"/>
      <c r="T149" s="44"/>
      <c r="U149" s="45"/>
      <c r="V149" s="9"/>
      <c r="W149" s="6"/>
      <c r="X149" s="6"/>
      <c r="Y149" s="7"/>
      <c r="Z149" s="43">
        <f aca="true" t="shared" si="27" ref="Z149:AI149">+Z147+Z148</f>
        <v>0.5557291666666668</v>
      </c>
      <c r="AA149" s="43">
        <f t="shared" si="27"/>
        <v>0.057883680555555574</v>
      </c>
      <c r="AB149" s="43">
        <f t="shared" si="27"/>
        <v>0.009309895833333335</v>
      </c>
      <c r="AC149" s="43">
        <f t="shared" si="27"/>
        <v>0.33076388888888897</v>
      </c>
      <c r="AD149" s="43">
        <f t="shared" si="27"/>
        <v>0.03411718750000001</v>
      </c>
      <c r="AE149" s="43">
        <f t="shared" si="27"/>
        <v>0.9878038194444447</v>
      </c>
      <c r="AF149" s="43">
        <f t="shared" si="27"/>
        <v>0.30812566704928396</v>
      </c>
      <c r="AG149" s="43">
        <f t="shared" si="27"/>
        <v>0.4348437500000001</v>
      </c>
      <c r="AH149" s="43">
        <f t="shared" si="27"/>
        <v>0.25208333333333344</v>
      </c>
      <c r="AI149" s="43">
        <f t="shared" si="27"/>
        <v>0.9950527503826175</v>
      </c>
      <c r="AK149" s="43">
        <f>+AK147+AK148</f>
        <v>1.9828565698270622</v>
      </c>
      <c r="AL149" s="11"/>
      <c r="AM149" s="1"/>
      <c r="AN149" s="94"/>
      <c r="AO149" s="94"/>
      <c r="AP149" s="94"/>
      <c r="AQ149" s="1"/>
      <c r="AR149" s="94"/>
      <c r="AS149" s="94"/>
      <c r="AT149" s="94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</row>
    <row r="150" spans="2:110" ht="12.75">
      <c r="B150" s="59"/>
      <c r="C150" s="59"/>
      <c r="D150" s="3"/>
      <c r="E150" s="21"/>
      <c r="F150" s="21"/>
      <c r="G150" s="6"/>
      <c r="H150" s="4"/>
      <c r="I150" s="8"/>
      <c r="J150" s="4"/>
      <c r="K150" s="4"/>
      <c r="L150" s="34"/>
      <c r="M150" s="34"/>
      <c r="N150" s="46"/>
      <c r="O150" s="47"/>
      <c r="P150" s="38"/>
      <c r="Q150" s="5"/>
      <c r="R150" s="44"/>
      <c r="S150" s="38"/>
      <c r="T150" s="44"/>
      <c r="U150" s="45"/>
      <c r="V150" s="9"/>
      <c r="W150" s="6"/>
      <c r="X150" s="6"/>
      <c r="Y150" s="7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K150" s="48"/>
      <c r="AL150" s="1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</row>
    <row r="151" spans="2:110" ht="12.75">
      <c r="B151" s="59"/>
      <c r="C151" s="59"/>
      <c r="D151" s="2" t="s">
        <v>61</v>
      </c>
      <c r="E151" s="21">
        <v>42250</v>
      </c>
      <c r="F151" s="21">
        <v>65000</v>
      </c>
      <c r="G151" s="4">
        <v>150</v>
      </c>
      <c r="H151" s="22">
        <v>500</v>
      </c>
      <c r="I151" s="63" t="s">
        <v>91</v>
      </c>
      <c r="J151" s="64" t="s">
        <v>91</v>
      </c>
      <c r="K151" s="64" t="s">
        <v>91</v>
      </c>
      <c r="L151" s="34">
        <v>19500</v>
      </c>
      <c r="M151" s="35">
        <f>+N151*H151</f>
        <v>5000</v>
      </c>
      <c r="N151" s="46">
        <f>+M151/H151</f>
        <v>10</v>
      </c>
      <c r="O151" s="37">
        <f>+N151</f>
        <v>10</v>
      </c>
      <c r="P151" s="38">
        <v>0.25</v>
      </c>
      <c r="Q151" s="5">
        <f>(F151+F151*P151)/2</f>
        <v>40625</v>
      </c>
      <c r="R151" s="39">
        <v>0.003</v>
      </c>
      <c r="S151" s="40">
        <v>0.009</v>
      </c>
      <c r="T151" s="40">
        <v>0.012</v>
      </c>
      <c r="U151" s="41">
        <v>2</v>
      </c>
      <c r="V151" s="9">
        <v>1</v>
      </c>
      <c r="W151" s="42">
        <v>150</v>
      </c>
      <c r="X151" s="9">
        <v>1.1</v>
      </c>
      <c r="Y151" s="61" t="s">
        <v>92</v>
      </c>
      <c r="Z151" s="43">
        <f>F151*(1-$P151)/N151/$H151*$Y152</f>
        <v>0.3723958333333334</v>
      </c>
      <c r="AA151" s="43">
        <f>+Q151*$AA$15/$H151*Y152</f>
        <v>0.04344618055555557</v>
      </c>
      <c r="AB151" s="43">
        <f>+Q151*R151/$H151*Y152</f>
        <v>0.009309895833333335</v>
      </c>
      <c r="AC151" s="43">
        <f>+Q151*$AC$15/$H151*Y152</f>
        <v>0.24826388888888895</v>
      </c>
      <c r="AD151" s="43">
        <f>+Q151*S151/$H151*Y152</f>
        <v>0.027929687500000005</v>
      </c>
      <c r="AE151" s="43">
        <f>+Z151+AA151+AB151+AC151+AD151</f>
        <v>0.7013454861111114</v>
      </c>
      <c r="AF151" s="43">
        <f>+F151*(T151*(H151*O151/1000)^U151)/N151/H151*Y152</f>
        <v>0.14895833333333336</v>
      </c>
      <c r="AG151" s="43">
        <f>+V151*0.06*W151*X151*H151*(1+$AG$15)/H151*Y152</f>
        <v>0.4348437500000001</v>
      </c>
      <c r="AH151" s="43">
        <v>0</v>
      </c>
      <c r="AI151" s="43">
        <f>+AF151+AG151+AH151</f>
        <v>0.5838020833333335</v>
      </c>
      <c r="AK151" s="43">
        <f>+AE151+AI151</f>
        <v>1.2851475694444447</v>
      </c>
      <c r="AL151" s="11" t="str">
        <f t="shared" si="26"/>
        <v>150-HP Wheel Tractor</v>
      </c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</row>
    <row r="152" spans="2:110" ht="12.75">
      <c r="B152" s="59"/>
      <c r="C152" s="59"/>
      <c r="D152" s="3" t="s">
        <v>63</v>
      </c>
      <c r="E152" s="21">
        <v>24000</v>
      </c>
      <c r="F152" s="21">
        <v>40000</v>
      </c>
      <c r="G152" s="63" t="s">
        <v>91</v>
      </c>
      <c r="H152" s="4">
        <v>200</v>
      </c>
      <c r="I152" s="8">
        <v>6</v>
      </c>
      <c r="J152" s="4">
        <v>60</v>
      </c>
      <c r="K152" s="4">
        <v>0.6</v>
      </c>
      <c r="L152" s="34">
        <v>8000</v>
      </c>
      <c r="M152" s="34">
        <v>1500</v>
      </c>
      <c r="N152" s="46">
        <f>+M152/H152</f>
        <v>7.5</v>
      </c>
      <c r="O152" s="37">
        <f>+N152</f>
        <v>7.5</v>
      </c>
      <c r="P152" s="38">
        <v>0.2</v>
      </c>
      <c r="Q152" s="5">
        <f>(F152+F152*P152)/2</f>
        <v>24000</v>
      </c>
      <c r="R152" s="44">
        <v>0</v>
      </c>
      <c r="S152" s="38">
        <v>0.006</v>
      </c>
      <c r="T152" s="44">
        <v>0.19</v>
      </c>
      <c r="U152" s="45">
        <v>1.3</v>
      </c>
      <c r="V152" s="61" t="s">
        <v>92</v>
      </c>
      <c r="W152" s="61" t="s">
        <v>92</v>
      </c>
      <c r="X152" s="61" t="s">
        <v>92</v>
      </c>
      <c r="Y152" s="7">
        <f>1/(K152*I152*5280*J152/43560)</f>
        <v>0.038194444444444454</v>
      </c>
      <c r="Z152" s="60">
        <f>F152*(1-$P152)/N152/$H152*$Y152</f>
        <v>0.8148148148148151</v>
      </c>
      <c r="AA152" s="60">
        <f>+Q152*$AA$15/$H152*Y152</f>
        <v>0.06416666666666668</v>
      </c>
      <c r="AB152" s="60">
        <f>+Q152*R152/$H152*Y152</f>
        <v>0</v>
      </c>
      <c r="AC152" s="60">
        <f>+Q152*$AC$15/$H152*Y152</f>
        <v>0.36666666666666675</v>
      </c>
      <c r="AD152" s="60">
        <f>+Q152*S152/$H152*Y152</f>
        <v>0.027500000000000007</v>
      </c>
      <c r="AE152" s="60">
        <f>+Z152+AA152+AB152+AC152+AD152</f>
        <v>1.2731481481481486</v>
      </c>
      <c r="AF152" s="60">
        <f>+F152*(T152*(H152*O152/1000)^U152)/N152/H152*Y152</f>
        <v>0.32782431876455953</v>
      </c>
      <c r="AG152" s="60">
        <v>0</v>
      </c>
      <c r="AH152" s="60">
        <f>+H152*$AH$14*$AH$15/H152*Y152</f>
        <v>0.25208333333333344</v>
      </c>
      <c r="AI152" s="60">
        <f>+AF152+AG152+AH152</f>
        <v>0.579907652097893</v>
      </c>
      <c r="AK152" s="60">
        <f>+AE152+AI152</f>
        <v>1.8530558002460416</v>
      </c>
      <c r="AL152" s="11" t="str">
        <f t="shared" si="26"/>
        <v>Spray Buggy</v>
      </c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</row>
    <row r="153" spans="2:110" ht="12.75">
      <c r="B153" s="59"/>
      <c r="C153" s="59"/>
      <c r="D153" s="3"/>
      <c r="E153" s="21"/>
      <c r="F153" s="21"/>
      <c r="G153" s="6"/>
      <c r="H153" s="4"/>
      <c r="I153" s="8"/>
      <c r="J153" s="4"/>
      <c r="K153" s="4"/>
      <c r="L153" s="34"/>
      <c r="M153" s="34"/>
      <c r="N153" s="46"/>
      <c r="O153" s="47"/>
      <c r="P153" s="38"/>
      <c r="Q153" s="5"/>
      <c r="R153" s="44"/>
      <c r="S153" s="38"/>
      <c r="T153" s="44"/>
      <c r="U153" s="45"/>
      <c r="V153" s="9"/>
      <c r="W153" s="6"/>
      <c r="X153" s="6"/>
      <c r="Y153" s="7"/>
      <c r="Z153" s="43">
        <f aca="true" t="shared" si="28" ref="Z153:AI153">+Z151+Z152</f>
        <v>1.1872106481481486</v>
      </c>
      <c r="AA153" s="43">
        <f t="shared" si="28"/>
        <v>0.10761284722222225</v>
      </c>
      <c r="AB153" s="43">
        <f t="shared" si="28"/>
        <v>0.009309895833333335</v>
      </c>
      <c r="AC153" s="43">
        <f t="shared" si="28"/>
        <v>0.6149305555555558</v>
      </c>
      <c r="AD153" s="43">
        <f t="shared" si="28"/>
        <v>0.05542968750000001</v>
      </c>
      <c r="AE153" s="43">
        <f t="shared" si="28"/>
        <v>1.97449363425926</v>
      </c>
      <c r="AF153" s="43">
        <f t="shared" si="28"/>
        <v>0.4767826520978929</v>
      </c>
      <c r="AG153" s="43">
        <f t="shared" si="28"/>
        <v>0.4348437500000001</v>
      </c>
      <c r="AH153" s="43">
        <f t="shared" si="28"/>
        <v>0.25208333333333344</v>
      </c>
      <c r="AI153" s="43">
        <f t="shared" si="28"/>
        <v>1.1637097354312265</v>
      </c>
      <c r="AK153" s="43">
        <f>+AK151+AK152</f>
        <v>3.138203369690486</v>
      </c>
      <c r="AL153" s="11"/>
      <c r="AM153" s="1"/>
      <c r="AN153" s="94"/>
      <c r="AO153" s="94"/>
      <c r="AP153" s="94"/>
      <c r="AQ153" s="1"/>
      <c r="AR153" s="94"/>
      <c r="AS153" s="94"/>
      <c r="AT153" s="94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</row>
    <row r="154" spans="2:110" ht="12.75">
      <c r="B154" s="59"/>
      <c r="C154" s="59"/>
      <c r="D154" s="3"/>
      <c r="E154" s="21"/>
      <c r="F154" s="21"/>
      <c r="G154" s="6"/>
      <c r="H154" s="4"/>
      <c r="I154" s="8"/>
      <c r="J154" s="4"/>
      <c r="K154" s="4"/>
      <c r="L154" s="34"/>
      <c r="M154" s="34"/>
      <c r="N154" s="46"/>
      <c r="O154" s="47"/>
      <c r="P154" s="38"/>
      <c r="Q154" s="5"/>
      <c r="R154" s="44"/>
      <c r="S154" s="38"/>
      <c r="T154" s="44"/>
      <c r="U154" s="45"/>
      <c r="V154" s="9"/>
      <c r="W154" s="6"/>
      <c r="X154" s="6"/>
      <c r="Y154" s="7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K154" s="48"/>
      <c r="AL154" s="1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</row>
    <row r="155" spans="2:110" ht="12.75">
      <c r="B155" s="59"/>
      <c r="C155" s="59"/>
      <c r="D155" s="2" t="s">
        <v>61</v>
      </c>
      <c r="E155" s="21">
        <v>42250</v>
      </c>
      <c r="F155" s="21">
        <v>65000</v>
      </c>
      <c r="G155" s="4">
        <v>150</v>
      </c>
      <c r="H155" s="22">
        <f>+(1030*1+16*3)/4</f>
        <v>269.5</v>
      </c>
      <c r="I155" s="63" t="s">
        <v>91</v>
      </c>
      <c r="J155" s="64" t="s">
        <v>91</v>
      </c>
      <c r="K155" s="64" t="s">
        <v>91</v>
      </c>
      <c r="L155" s="34">
        <v>19500</v>
      </c>
      <c r="M155" s="35">
        <f>+N155*H155</f>
        <v>2695</v>
      </c>
      <c r="N155" s="46">
        <f>+M155/H155</f>
        <v>10</v>
      </c>
      <c r="O155" s="37">
        <f>+N155</f>
        <v>10</v>
      </c>
      <c r="P155" s="38">
        <v>0.25</v>
      </c>
      <c r="Q155" s="5">
        <f>(F155+F155*P155)/2</f>
        <v>40625</v>
      </c>
      <c r="R155" s="39">
        <v>0.003</v>
      </c>
      <c r="S155" s="40">
        <v>0.009</v>
      </c>
      <c r="T155" s="40">
        <v>0.012</v>
      </c>
      <c r="U155" s="41">
        <v>2</v>
      </c>
      <c r="V155" s="9">
        <v>1</v>
      </c>
      <c r="W155" s="42">
        <v>150</v>
      </c>
      <c r="X155" s="9">
        <v>1.1</v>
      </c>
      <c r="Y155" s="61" t="s">
        <v>92</v>
      </c>
      <c r="Z155" s="43">
        <f>F155*(1-$P155)/N155/$H155*$Y156</f>
        <v>1.0363520408163267</v>
      </c>
      <c r="AA155" s="43">
        <f>+Q155*$AA$15/$H155*Y156</f>
        <v>0.12090773809523811</v>
      </c>
      <c r="AB155" s="43">
        <f>+Q155*R155/$H155*Y156</f>
        <v>0.025908801020408167</v>
      </c>
      <c r="AC155" s="43">
        <f>+Q155*$AC$15/$H155*Y156</f>
        <v>0.6909013605442177</v>
      </c>
      <c r="AD155" s="43">
        <f>+Q155*S155/$H155*Y156</f>
        <v>0.0777264030612245</v>
      </c>
      <c r="AE155" s="43">
        <f>+Z155+AA155+AB155+AC155+AD155</f>
        <v>1.9517963435374153</v>
      </c>
      <c r="AF155" s="43">
        <f>+F155*(T155*(H155*O155/1000)^U155)/N155/H155*Y156</f>
        <v>0.12043281250000001</v>
      </c>
      <c r="AG155" s="43">
        <f>+V155*0.06*W155*X155*H155*(1+$AG$15)/H155*Y156</f>
        <v>0.6522656250000001</v>
      </c>
      <c r="AH155" s="43">
        <v>0</v>
      </c>
      <c r="AI155" s="43">
        <f>+AF155+AG155+AH155</f>
        <v>0.7726984375000001</v>
      </c>
      <c r="AK155" s="43">
        <f>+AE155+AI155</f>
        <v>2.724494781037415</v>
      </c>
      <c r="AL155" s="11" t="str">
        <f t="shared" si="26"/>
        <v>150-HP Wheel Tractor</v>
      </c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</row>
    <row r="156" spans="2:110" ht="12.75">
      <c r="B156" s="59"/>
      <c r="C156" s="59"/>
      <c r="D156" s="3" t="s">
        <v>64</v>
      </c>
      <c r="E156" s="21">
        <v>2750</v>
      </c>
      <c r="F156" s="21">
        <v>5000</v>
      </c>
      <c r="G156" s="63" t="s">
        <v>91</v>
      </c>
      <c r="H156" s="4">
        <v>5</v>
      </c>
      <c r="I156" s="8">
        <v>4</v>
      </c>
      <c r="J156" s="4">
        <v>60</v>
      </c>
      <c r="K156" s="4">
        <v>0.6</v>
      </c>
      <c r="L156" s="34">
        <v>500</v>
      </c>
      <c r="M156" s="34">
        <v>1200</v>
      </c>
      <c r="N156" s="46">
        <f>+M156/H156</f>
        <v>240</v>
      </c>
      <c r="O156" s="37">
        <f>+N156</f>
        <v>240</v>
      </c>
      <c r="P156" s="38">
        <v>0.2</v>
      </c>
      <c r="Q156" s="5">
        <f>(F156+F156*P156)/2</f>
        <v>3000</v>
      </c>
      <c r="R156" s="44">
        <v>0</v>
      </c>
      <c r="S156" s="38">
        <v>0.006</v>
      </c>
      <c r="T156" s="44">
        <v>0.41</v>
      </c>
      <c r="U156" s="45">
        <v>1.3</v>
      </c>
      <c r="V156" s="61" t="s">
        <v>92</v>
      </c>
      <c r="W156" s="61" t="s">
        <v>92</v>
      </c>
      <c r="X156" s="61" t="s">
        <v>92</v>
      </c>
      <c r="Y156" s="7">
        <f>1/(K156*I156*5280*J156/43560)</f>
        <v>0.05729166666666667</v>
      </c>
      <c r="Z156" s="60">
        <f>F156*(1-$P156)/N156/$H156*$Y156</f>
        <v>0.19097222222222224</v>
      </c>
      <c r="AA156" s="60">
        <f>+Q156*$AA$15/$H156*Y156</f>
        <v>0.48125000000000007</v>
      </c>
      <c r="AB156" s="60">
        <f>+Q156*R156/$H156*Y156</f>
        <v>0</v>
      </c>
      <c r="AC156" s="60">
        <f>+Q156*$AC$15/$H156*Y156</f>
        <v>2.75</v>
      </c>
      <c r="AD156" s="60">
        <f>+Q156*S156/$H156*Y156</f>
        <v>0.20625000000000002</v>
      </c>
      <c r="AE156" s="60">
        <f>+Z156+AA156+AB156+AC156+AD156</f>
        <v>3.6284722222222223</v>
      </c>
      <c r="AF156" s="60">
        <f>+F156*(T156*(H156*O156/1000)^U156)/N156/H156*Y156</f>
        <v>0.1240508348349233</v>
      </c>
      <c r="AG156" s="60">
        <v>0</v>
      </c>
      <c r="AH156" s="60">
        <f>+H156*$AH$14*$AH$15/H156*Y156</f>
        <v>0.378125</v>
      </c>
      <c r="AI156" s="60">
        <f>+AF156+AG156+AH156</f>
        <v>0.5021758348349232</v>
      </c>
      <c r="AK156" s="60">
        <f>+AE156+AI156</f>
        <v>4.1306480570571456</v>
      </c>
      <c r="AL156" s="11" t="str">
        <f t="shared" si="26"/>
        <v>Water Tank</v>
      </c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</row>
    <row r="157" spans="2:110" ht="12.75">
      <c r="B157" s="59"/>
      <c r="C157" s="59"/>
      <c r="D157" s="3"/>
      <c r="E157" s="21"/>
      <c r="F157" s="21"/>
      <c r="G157" s="6"/>
      <c r="H157" s="4"/>
      <c r="I157" s="8"/>
      <c r="J157" s="4"/>
      <c r="K157" s="4"/>
      <c r="L157" s="34"/>
      <c r="M157" s="34"/>
      <c r="N157" s="46"/>
      <c r="O157" s="47"/>
      <c r="P157" s="38"/>
      <c r="Q157" s="5"/>
      <c r="R157" s="44"/>
      <c r="S157" s="38"/>
      <c r="T157" s="44"/>
      <c r="U157" s="45"/>
      <c r="V157" s="9"/>
      <c r="W157" s="6"/>
      <c r="X157" s="6"/>
      <c r="Y157" s="7"/>
      <c r="Z157" s="43">
        <f aca="true" t="shared" si="29" ref="Z157:AI157">+Z155+Z156</f>
        <v>1.227324263038549</v>
      </c>
      <c r="AA157" s="43">
        <f t="shared" si="29"/>
        <v>0.6021577380952382</v>
      </c>
      <c r="AB157" s="43">
        <f t="shared" si="29"/>
        <v>0.025908801020408167</v>
      </c>
      <c r="AC157" s="43">
        <f t="shared" si="29"/>
        <v>3.440901360544218</v>
      </c>
      <c r="AD157" s="43">
        <f t="shared" si="29"/>
        <v>0.2839764030612245</v>
      </c>
      <c r="AE157" s="43">
        <f t="shared" si="29"/>
        <v>5.580268565759638</v>
      </c>
      <c r="AF157" s="43">
        <f t="shared" si="29"/>
        <v>0.2444836473349233</v>
      </c>
      <c r="AG157" s="43">
        <f t="shared" si="29"/>
        <v>0.6522656250000001</v>
      </c>
      <c r="AH157" s="43">
        <f t="shared" si="29"/>
        <v>0.378125</v>
      </c>
      <c r="AI157" s="43">
        <f t="shared" si="29"/>
        <v>1.2748742723349233</v>
      </c>
      <c r="AK157" s="43">
        <f>+AK155+AK156</f>
        <v>6.855142838094561</v>
      </c>
      <c r="AL157" s="11"/>
      <c r="AM157" s="1"/>
      <c r="AN157" s="94"/>
      <c r="AO157" s="94"/>
      <c r="AP157" s="94"/>
      <c r="AQ157" s="1"/>
      <c r="AR157" s="94"/>
      <c r="AS157" s="94"/>
      <c r="AT157" s="94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</row>
    <row r="158" spans="2:110" ht="12.75">
      <c r="B158" s="59"/>
      <c r="C158" s="59"/>
      <c r="D158" s="3"/>
      <c r="E158" s="21"/>
      <c r="F158" s="21"/>
      <c r="G158" s="6"/>
      <c r="H158" s="4"/>
      <c r="I158" s="8"/>
      <c r="J158" s="4"/>
      <c r="K158" s="4"/>
      <c r="L158" s="34"/>
      <c r="M158" s="34"/>
      <c r="N158" s="46"/>
      <c r="O158" s="47"/>
      <c r="P158" s="38"/>
      <c r="Q158" s="5"/>
      <c r="R158" s="44"/>
      <c r="S158" s="38"/>
      <c r="T158" s="44"/>
      <c r="U158" s="45"/>
      <c r="V158" s="9"/>
      <c r="W158" s="6"/>
      <c r="X158" s="6"/>
      <c r="Y158" s="7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K158" s="48"/>
      <c r="AL158" s="1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</row>
    <row r="159" spans="2:110" ht="12.75">
      <c r="B159" s="59"/>
      <c r="C159" s="59"/>
      <c r="D159" s="2" t="s">
        <v>61</v>
      </c>
      <c r="E159" s="21">
        <v>42250</v>
      </c>
      <c r="F159" s="21">
        <v>65000</v>
      </c>
      <c r="G159" s="4">
        <v>150</v>
      </c>
      <c r="H159" s="22">
        <f>+(1030*1+16*3)/4</f>
        <v>269.5</v>
      </c>
      <c r="I159" s="63" t="s">
        <v>91</v>
      </c>
      <c r="J159" s="64" t="s">
        <v>91</v>
      </c>
      <c r="K159" s="64" t="s">
        <v>91</v>
      </c>
      <c r="L159" s="34">
        <v>19500</v>
      </c>
      <c r="M159" s="35">
        <f>+N159*H159</f>
        <v>2695</v>
      </c>
      <c r="N159" s="46">
        <f>+M159/H159</f>
        <v>10</v>
      </c>
      <c r="O159" s="37">
        <f>+N159</f>
        <v>10</v>
      </c>
      <c r="P159" s="38">
        <v>0.25</v>
      </c>
      <c r="Q159" s="5">
        <f>(F159+F159*P159)/2</f>
        <v>40625</v>
      </c>
      <c r="R159" s="39">
        <v>0.003</v>
      </c>
      <c r="S159" s="40">
        <v>0.009</v>
      </c>
      <c r="T159" s="40">
        <v>0.012</v>
      </c>
      <c r="U159" s="41">
        <v>2</v>
      </c>
      <c r="V159" s="9">
        <v>1</v>
      </c>
      <c r="W159" s="42">
        <v>150</v>
      </c>
      <c r="X159" s="9">
        <v>1.1</v>
      </c>
      <c r="Y159" s="61" t="s">
        <v>92</v>
      </c>
      <c r="Z159" s="43">
        <f>F159*(1-$P159)/N159/$H159*$Y160</f>
        <v>1.6581632653061225</v>
      </c>
      <c r="AA159" s="43">
        <f>+Q159*$AA$15/$H159*Y160</f>
        <v>0.193452380952381</v>
      </c>
      <c r="AB159" s="43">
        <f>+Q159*R159/$H159*Y160</f>
        <v>0.041454081632653066</v>
      </c>
      <c r="AC159" s="43">
        <f>+Q159*$AC$15/$H159*Y160</f>
        <v>1.1054421768707483</v>
      </c>
      <c r="AD159" s="43">
        <f>+Q159*S159/$H159*Y160</f>
        <v>0.12436224489795919</v>
      </c>
      <c r="AE159" s="43">
        <f>+Z159+AA159+AB159+AC159+AD159</f>
        <v>3.122874149659864</v>
      </c>
      <c r="AF159" s="43">
        <f>+F159*(T159*(H159*O159/1000)^U159)/N159/H159*Y160</f>
        <v>0.19269250000000002</v>
      </c>
      <c r="AG159" s="43">
        <f>+V159*0.06*W159*X159*H159*(1+$AG$15)/H159*Y160</f>
        <v>1.043625</v>
      </c>
      <c r="AH159" s="43">
        <v>0</v>
      </c>
      <c r="AI159" s="43">
        <f>+AF159+AG159+AH159</f>
        <v>1.2363175</v>
      </c>
      <c r="AK159" s="43">
        <f>+AE159+AI159</f>
        <v>4.359191649659864</v>
      </c>
      <c r="AL159" s="11" t="str">
        <f t="shared" si="26"/>
        <v>150-HP Wheel Tractor</v>
      </c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</row>
    <row r="160" spans="2:110" ht="12.75">
      <c r="B160" s="59"/>
      <c r="C160" s="59"/>
      <c r="D160" s="2" t="s">
        <v>65</v>
      </c>
      <c r="E160" s="21">
        <v>450</v>
      </c>
      <c r="F160" s="21">
        <v>750</v>
      </c>
      <c r="G160" s="63" t="s">
        <v>91</v>
      </c>
      <c r="H160" s="4">
        <v>50</v>
      </c>
      <c r="I160" s="8">
        <v>5</v>
      </c>
      <c r="J160" s="4">
        <v>30</v>
      </c>
      <c r="K160" s="4">
        <v>0.6</v>
      </c>
      <c r="L160" s="34">
        <v>150</v>
      </c>
      <c r="M160" s="34">
        <v>1200</v>
      </c>
      <c r="N160" s="46">
        <f>+M160/H160</f>
        <v>24</v>
      </c>
      <c r="O160" s="37">
        <f>+N160</f>
        <v>24</v>
      </c>
      <c r="P160" s="38">
        <v>0.2</v>
      </c>
      <c r="Q160" s="5">
        <f>(F160+F160*P160)/2</f>
        <v>450</v>
      </c>
      <c r="R160" s="44">
        <v>0</v>
      </c>
      <c r="S160" s="38">
        <v>0.006</v>
      </c>
      <c r="T160" s="44">
        <v>0.95</v>
      </c>
      <c r="U160" s="45">
        <v>1.3</v>
      </c>
      <c r="V160" s="61" t="s">
        <v>92</v>
      </c>
      <c r="W160" s="61" t="s">
        <v>92</v>
      </c>
      <c r="X160" s="61" t="s">
        <v>92</v>
      </c>
      <c r="Y160" s="7">
        <f>1/(K160*I160*5280*J160/43560)</f>
        <v>0.09166666666666667</v>
      </c>
      <c r="Z160" s="60">
        <f>F160*(1-$P160)/N160/$H160*$Y160</f>
        <v>0.04583333333333334</v>
      </c>
      <c r="AA160" s="60">
        <f>+Q160*$AA$15/$H160*Y160</f>
        <v>0.011550000000000001</v>
      </c>
      <c r="AB160" s="60">
        <f>+Q160*R160/$H160*Y160</f>
        <v>0</v>
      </c>
      <c r="AC160" s="60">
        <f>+Q160*$AC$15/$H160*Y160</f>
        <v>0.066</v>
      </c>
      <c r="AD160" s="60">
        <f>+Q160*S160/$H160*Y160</f>
        <v>0.004950000000000001</v>
      </c>
      <c r="AE160" s="60">
        <f>+Z160+AA160+AB160+AC160+AD160</f>
        <v>0.12833333333333335</v>
      </c>
      <c r="AF160" s="60">
        <f>+F160*(T160*(H160*O160/1000)^U160)/N160/H160*Y160</f>
        <v>0.06898436668868906</v>
      </c>
      <c r="AG160" s="60">
        <v>0</v>
      </c>
      <c r="AH160" s="60">
        <f>+H160*$AH$14*$AH$15/H160*Y160</f>
        <v>0.6050000000000002</v>
      </c>
      <c r="AI160" s="60">
        <f>+AF160+AG160+AH160</f>
        <v>0.6739843666886892</v>
      </c>
      <c r="AK160" s="60">
        <f>+AE160+AI160</f>
        <v>0.8023177000220225</v>
      </c>
      <c r="AL160" s="11" t="str">
        <f>+$D160</f>
        <v>Spreader (Slug Bait)</v>
      </c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</row>
    <row r="161" spans="2:110" ht="12.75">
      <c r="B161" s="59"/>
      <c r="C161" s="59"/>
      <c r="D161" s="2"/>
      <c r="E161" s="21"/>
      <c r="F161" s="21"/>
      <c r="G161" s="6"/>
      <c r="H161" s="4"/>
      <c r="I161" s="8"/>
      <c r="J161" s="4"/>
      <c r="K161" s="4"/>
      <c r="L161" s="34"/>
      <c r="M161" s="34"/>
      <c r="N161" s="46"/>
      <c r="O161" s="47"/>
      <c r="P161" s="38"/>
      <c r="Q161" s="5"/>
      <c r="R161" s="44"/>
      <c r="S161" s="38"/>
      <c r="T161" s="44"/>
      <c r="U161" s="45"/>
      <c r="V161" s="9"/>
      <c r="W161" s="6"/>
      <c r="X161" s="6"/>
      <c r="Y161" s="7"/>
      <c r="Z161" s="43">
        <f aca="true" t="shared" si="30" ref="Z161:AI161">+Z159+Z160</f>
        <v>1.7039965986394559</v>
      </c>
      <c r="AA161" s="43">
        <f t="shared" si="30"/>
        <v>0.205002380952381</v>
      </c>
      <c r="AB161" s="43">
        <f t="shared" si="30"/>
        <v>0.041454081632653066</v>
      </c>
      <c r="AC161" s="43">
        <f t="shared" si="30"/>
        <v>1.1714421768707484</v>
      </c>
      <c r="AD161" s="43">
        <f t="shared" si="30"/>
        <v>0.1293122448979592</v>
      </c>
      <c r="AE161" s="43">
        <f t="shared" si="30"/>
        <v>3.2512074829931974</v>
      </c>
      <c r="AF161" s="43">
        <f t="shared" si="30"/>
        <v>0.26167686668868906</v>
      </c>
      <c r="AG161" s="43">
        <f t="shared" si="30"/>
        <v>1.043625</v>
      </c>
      <c r="AH161" s="43">
        <f t="shared" si="30"/>
        <v>0.6050000000000002</v>
      </c>
      <c r="AI161" s="43">
        <f t="shared" si="30"/>
        <v>1.9103018666886893</v>
      </c>
      <c r="AK161" s="43">
        <f>+AK159+AK160</f>
        <v>5.161509349681886</v>
      </c>
      <c r="AL161" s="1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</row>
    <row r="162" spans="2:110" ht="12.75">
      <c r="B162" s="59"/>
      <c r="C162" s="59"/>
      <c r="D162" s="2"/>
      <c r="E162" s="21"/>
      <c r="F162" s="21"/>
      <c r="G162" s="6"/>
      <c r="H162" s="4"/>
      <c r="I162" s="8"/>
      <c r="J162" s="4"/>
      <c r="K162" s="4"/>
      <c r="L162" s="34"/>
      <c r="M162" s="34"/>
      <c r="N162" s="46"/>
      <c r="O162" s="47"/>
      <c r="P162" s="38"/>
      <c r="Q162" s="5"/>
      <c r="R162" s="44"/>
      <c r="S162" s="38"/>
      <c r="T162" s="44"/>
      <c r="U162" s="45"/>
      <c r="V162" s="9"/>
      <c r="W162" s="6"/>
      <c r="X162" s="6"/>
      <c r="Y162" s="7"/>
      <c r="Z162" s="23"/>
      <c r="AA162" s="23"/>
      <c r="AB162" s="23"/>
      <c r="AC162" s="23"/>
      <c r="AD162" s="23"/>
      <c r="AE162" s="43"/>
      <c r="AF162" s="23"/>
      <c r="AG162" s="23"/>
      <c r="AH162" s="23"/>
      <c r="AI162" s="23"/>
      <c r="AK162" s="48"/>
      <c r="AL162" s="11"/>
      <c r="AM162" s="1"/>
      <c r="AN162" s="94"/>
      <c r="AO162" s="94"/>
      <c r="AP162" s="94"/>
      <c r="AQ162" s="1"/>
      <c r="AR162" s="94"/>
      <c r="AS162" s="94"/>
      <c r="AT162" s="94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</row>
    <row r="163" spans="2:110" ht="12.75">
      <c r="B163" s="59"/>
      <c r="C163" s="59"/>
      <c r="D163" s="2" t="s">
        <v>61</v>
      </c>
      <c r="E163" s="21">
        <v>42250</v>
      </c>
      <c r="F163" s="21">
        <v>65000</v>
      </c>
      <c r="G163" s="4">
        <v>150</v>
      </c>
      <c r="H163" s="22">
        <f>+(1030*1+16*3)/4</f>
        <v>269.5</v>
      </c>
      <c r="I163" s="63" t="s">
        <v>91</v>
      </c>
      <c r="J163" s="64" t="s">
        <v>91</v>
      </c>
      <c r="K163" s="64" t="s">
        <v>91</v>
      </c>
      <c r="L163" s="34">
        <v>19500</v>
      </c>
      <c r="M163" s="35">
        <f>+N163*H163</f>
        <v>2695</v>
      </c>
      <c r="N163" s="46">
        <f>+M163/H163</f>
        <v>10</v>
      </c>
      <c r="O163" s="37">
        <f>+N163</f>
        <v>10</v>
      </c>
      <c r="P163" s="38">
        <v>0.25</v>
      </c>
      <c r="Q163" s="5">
        <f>(F163+F163*P163)/2</f>
        <v>40625</v>
      </c>
      <c r="R163" s="39">
        <v>0.003</v>
      </c>
      <c r="S163" s="40">
        <v>0.009</v>
      </c>
      <c r="T163" s="40">
        <v>0.012</v>
      </c>
      <c r="U163" s="41">
        <v>2</v>
      </c>
      <c r="V163" s="9">
        <v>1</v>
      </c>
      <c r="W163" s="42">
        <v>150</v>
      </c>
      <c r="X163" s="9">
        <v>1.1</v>
      </c>
      <c r="Y163" s="61" t="s">
        <v>92</v>
      </c>
      <c r="Z163" s="43">
        <f>F163*(1-$P163)/N163/$H163*$Y164</f>
        <v>1.6581632653061225</v>
      </c>
      <c r="AA163" s="43">
        <f>+Q163*$AA$15/$H163*Y164</f>
        <v>0.193452380952381</v>
      </c>
      <c r="AB163" s="43">
        <f>+Q163*R163/$H163*Y164</f>
        <v>0.041454081632653066</v>
      </c>
      <c r="AC163" s="43">
        <f>+Q163*$AC$15/$H163*Y164</f>
        <v>1.1054421768707483</v>
      </c>
      <c r="AD163" s="43">
        <f>+Q163*S163/$H163*Y164</f>
        <v>0.12436224489795919</v>
      </c>
      <c r="AE163" s="43">
        <f>+Z163+AA163+AB163+AC163+AD163</f>
        <v>3.122874149659864</v>
      </c>
      <c r="AF163" s="43">
        <f>+F163*(T163*(H163*O163/1000)^U163)/N163/H163*Y164</f>
        <v>0.19269250000000002</v>
      </c>
      <c r="AG163" s="43">
        <f>+V163*0.06*W163*X163*H163*(1+$AG$15)/H163*Y164</f>
        <v>1.043625</v>
      </c>
      <c r="AH163" s="43">
        <v>0</v>
      </c>
      <c r="AI163" s="43">
        <f>+AF163+AG163+AH163</f>
        <v>1.2363175</v>
      </c>
      <c r="AK163" s="43">
        <f>+AE163+AI163</f>
        <v>4.359191649659864</v>
      </c>
      <c r="AL163" s="11" t="str">
        <f>+$D163</f>
        <v>150-HP Wheel Tractor</v>
      </c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</row>
    <row r="164" spans="2:110" ht="12.75">
      <c r="B164" s="59"/>
      <c r="C164" s="59"/>
      <c r="D164" s="3" t="s">
        <v>66</v>
      </c>
      <c r="E164" s="21">
        <v>2970</v>
      </c>
      <c r="F164" s="21">
        <v>5400</v>
      </c>
      <c r="G164" s="63" t="s">
        <v>91</v>
      </c>
      <c r="H164" s="4">
        <v>20</v>
      </c>
      <c r="I164" s="8">
        <v>5</v>
      </c>
      <c r="J164" s="4">
        <v>30</v>
      </c>
      <c r="K164" s="4">
        <v>0.6</v>
      </c>
      <c r="L164" s="34">
        <v>540</v>
      </c>
      <c r="M164" s="34">
        <v>1200</v>
      </c>
      <c r="N164" s="46">
        <f>+M164/H164</f>
        <v>60</v>
      </c>
      <c r="O164" s="37">
        <f>+N164</f>
        <v>60</v>
      </c>
      <c r="P164" s="38">
        <v>0.2</v>
      </c>
      <c r="Q164" s="5">
        <f>(F164+F164*P164)/2</f>
        <v>3240</v>
      </c>
      <c r="R164" s="44">
        <v>0</v>
      </c>
      <c r="S164" s="38">
        <v>0.006</v>
      </c>
      <c r="T164" s="44">
        <v>0.95</v>
      </c>
      <c r="U164" s="45">
        <v>1.3</v>
      </c>
      <c r="V164" s="61" t="s">
        <v>92</v>
      </c>
      <c r="W164" s="61" t="s">
        <v>92</v>
      </c>
      <c r="X164" s="61" t="s">
        <v>92</v>
      </c>
      <c r="Y164" s="7">
        <f>1/(K164*I164*5280*J164/43560)</f>
        <v>0.09166666666666667</v>
      </c>
      <c r="Z164" s="60">
        <f>F164*(1-$P164)/N164/$H164*$Y164</f>
        <v>0.33</v>
      </c>
      <c r="AA164" s="60">
        <f>+Q164*$AA$15/$H164*Y164</f>
        <v>0.2079</v>
      </c>
      <c r="AB164" s="60">
        <f>+Q164*R164/$H164*Y164</f>
        <v>0</v>
      </c>
      <c r="AC164" s="60">
        <f>+Q164*$AC$15/$H164*Y164</f>
        <v>1.188</v>
      </c>
      <c r="AD164" s="60">
        <f>+Q164*S164/$H164*Y164</f>
        <v>0.08910000000000001</v>
      </c>
      <c r="AE164" s="60">
        <f>+Z164+AA164+AB164+AC164+AD164</f>
        <v>1.815</v>
      </c>
      <c r="AF164" s="60">
        <f>+F164*(T164*(H164*O164/1000)^U164)/N164/H164*Y164</f>
        <v>0.49668744015856126</v>
      </c>
      <c r="AG164" s="60">
        <v>0</v>
      </c>
      <c r="AH164" s="60">
        <f>+H164*$AH$14*$AH$15/H164*Y164</f>
        <v>0.605</v>
      </c>
      <c r="AI164" s="60">
        <f>+AF164+AG164+AH164</f>
        <v>1.1016874401585612</v>
      </c>
      <c r="AK164" s="60">
        <f>+AE164+AI164</f>
        <v>2.916687440158561</v>
      </c>
      <c r="AL164" s="11" t="str">
        <f>+$D164</f>
        <v>Spreader (Fertilizer)</v>
      </c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</row>
    <row r="165" spans="2:110" ht="12.75">
      <c r="B165" s="59"/>
      <c r="C165" s="59"/>
      <c r="D165" s="3"/>
      <c r="E165" s="21"/>
      <c r="F165" s="21"/>
      <c r="G165" s="6"/>
      <c r="H165" s="4"/>
      <c r="I165" s="8"/>
      <c r="J165" s="4"/>
      <c r="K165" s="4"/>
      <c r="L165" s="34"/>
      <c r="M165" s="34"/>
      <c r="N165" s="46"/>
      <c r="O165" s="47"/>
      <c r="P165" s="38"/>
      <c r="Q165" s="5"/>
      <c r="R165" s="44"/>
      <c r="S165" s="38"/>
      <c r="T165" s="44"/>
      <c r="U165" s="45"/>
      <c r="V165" s="9"/>
      <c r="W165" s="6"/>
      <c r="X165" s="6"/>
      <c r="Y165" s="7"/>
      <c r="Z165" s="43">
        <f aca="true" t="shared" si="31" ref="Z165:AI165">+Z163+Z164</f>
        <v>1.9881632653061225</v>
      </c>
      <c r="AA165" s="43">
        <f t="shared" si="31"/>
        <v>0.401352380952381</v>
      </c>
      <c r="AB165" s="43">
        <f t="shared" si="31"/>
        <v>0.041454081632653066</v>
      </c>
      <c r="AC165" s="43">
        <f t="shared" si="31"/>
        <v>2.293442176870748</v>
      </c>
      <c r="AD165" s="43">
        <f t="shared" si="31"/>
        <v>0.2134622448979592</v>
      </c>
      <c r="AE165" s="43">
        <f t="shared" si="31"/>
        <v>4.937874149659864</v>
      </c>
      <c r="AF165" s="43">
        <f t="shared" si="31"/>
        <v>0.6893799401585613</v>
      </c>
      <c r="AG165" s="43">
        <f t="shared" si="31"/>
        <v>1.043625</v>
      </c>
      <c r="AH165" s="43">
        <f t="shared" si="31"/>
        <v>0.605</v>
      </c>
      <c r="AI165" s="43">
        <f t="shared" si="31"/>
        <v>2.3380049401585614</v>
      </c>
      <c r="AK165" s="43">
        <f>+AK163+AK164</f>
        <v>7.2758790898184245</v>
      </c>
      <c r="AL165" s="11"/>
      <c r="AM165" s="1"/>
      <c r="AN165" s="94"/>
      <c r="AO165" s="94"/>
      <c r="AP165" s="94"/>
      <c r="AQ165" s="1"/>
      <c r="AR165" s="94"/>
      <c r="AS165" s="94"/>
      <c r="AT165" s="94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</row>
    <row r="166" spans="2:110" ht="12.75">
      <c r="B166" s="59"/>
      <c r="C166" s="59"/>
      <c r="D166" s="3"/>
      <c r="E166" s="21"/>
      <c r="F166" s="21"/>
      <c r="G166" s="6"/>
      <c r="H166" s="4"/>
      <c r="I166" s="8"/>
      <c r="J166" s="4"/>
      <c r="K166" s="4"/>
      <c r="L166" s="34"/>
      <c r="M166" s="34"/>
      <c r="N166" s="46"/>
      <c r="O166" s="47"/>
      <c r="P166" s="38"/>
      <c r="Q166" s="5"/>
      <c r="R166" s="44"/>
      <c r="S166" s="38"/>
      <c r="T166" s="44"/>
      <c r="U166" s="45"/>
      <c r="V166" s="9"/>
      <c r="W166" s="6"/>
      <c r="X166" s="6"/>
      <c r="Y166" s="7"/>
      <c r="Z166" s="23"/>
      <c r="AA166" s="23"/>
      <c r="AB166" s="23"/>
      <c r="AC166" s="23"/>
      <c r="AD166" s="23"/>
      <c r="AE166" s="43"/>
      <c r="AF166" s="23"/>
      <c r="AG166" s="23"/>
      <c r="AH166" s="23"/>
      <c r="AI166" s="23"/>
      <c r="AK166" s="48"/>
      <c r="AL166" s="1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</row>
    <row r="167" spans="2:110" ht="12.75">
      <c r="B167" s="59"/>
      <c r="C167" s="59"/>
      <c r="D167" s="2" t="s">
        <v>61</v>
      </c>
      <c r="E167" s="21">
        <v>42250</v>
      </c>
      <c r="F167" s="21">
        <v>65000</v>
      </c>
      <c r="G167" s="4">
        <v>150</v>
      </c>
      <c r="H167" s="22">
        <f>+(1030*1+16*3)/4</f>
        <v>269.5</v>
      </c>
      <c r="I167" s="63" t="s">
        <v>91</v>
      </c>
      <c r="J167" s="64" t="s">
        <v>91</v>
      </c>
      <c r="K167" s="64" t="s">
        <v>91</v>
      </c>
      <c r="L167" s="34">
        <v>19500</v>
      </c>
      <c r="M167" s="35">
        <f>+N167*H167</f>
        <v>2695</v>
      </c>
      <c r="N167" s="46">
        <f>+M167/H167</f>
        <v>10</v>
      </c>
      <c r="O167" s="37">
        <f>+N167</f>
        <v>10</v>
      </c>
      <c r="P167" s="38">
        <v>0.25</v>
      </c>
      <c r="Q167" s="5">
        <f>(F167+F167*P167)/2</f>
        <v>40625</v>
      </c>
      <c r="R167" s="39">
        <v>0.003</v>
      </c>
      <c r="S167" s="40">
        <v>0.009</v>
      </c>
      <c r="T167" s="40">
        <v>0.012</v>
      </c>
      <c r="U167" s="41">
        <v>2</v>
      </c>
      <c r="V167" s="9">
        <v>1</v>
      </c>
      <c r="W167" s="42">
        <v>150</v>
      </c>
      <c r="X167" s="9">
        <v>1.1</v>
      </c>
      <c r="Y167" s="61" t="s">
        <v>92</v>
      </c>
      <c r="Z167" s="43">
        <f>F167*(1-$P167)/N167/$H167*$Y168</f>
        <v>3.5532069970845477</v>
      </c>
      <c r="AA167" s="43">
        <f>+Q167*$AA$15/$H167*Y168</f>
        <v>0.41454081632653056</v>
      </c>
      <c r="AB167" s="43">
        <f>+Q167*R167/$H167*Y168</f>
        <v>0.08883017492711369</v>
      </c>
      <c r="AC167" s="43">
        <f>+Q167*$AC$15/$H167*Y168</f>
        <v>2.3688046647230316</v>
      </c>
      <c r="AD167" s="43">
        <f>+Q167*S167/$H167*Y168</f>
        <v>0.26649052478134105</v>
      </c>
      <c r="AE167" s="43">
        <f>+Z167+AA167+AB167+AC167+AD167</f>
        <v>6.691873177842565</v>
      </c>
      <c r="AF167" s="43">
        <f>+F167*(T167*(H167*O167/1000)^U167)/N167/H167*Y168</f>
        <v>0.41291249999999996</v>
      </c>
      <c r="AG167" s="43">
        <f>+V167*0.06*W167*X167*H167*(1+$AG$15)/H167*Y168</f>
        <v>2.236339285714285</v>
      </c>
      <c r="AH167" s="43">
        <v>0</v>
      </c>
      <c r="AI167" s="43">
        <f>+AF167+AG167+AH167</f>
        <v>2.649251785714285</v>
      </c>
      <c r="AK167" s="43">
        <f>+AE167+AI167</f>
        <v>9.341124963556851</v>
      </c>
      <c r="AL167" s="11" t="str">
        <f>+$D167</f>
        <v>150-HP Wheel Tractor</v>
      </c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</row>
    <row r="168" spans="2:110" ht="12.75">
      <c r="B168" s="59"/>
      <c r="C168" s="59"/>
      <c r="D168" s="2" t="s">
        <v>115</v>
      </c>
      <c r="E168" s="21">
        <v>3163</v>
      </c>
      <c r="F168" s="21">
        <v>5750</v>
      </c>
      <c r="G168" s="63" t="s">
        <v>91</v>
      </c>
      <c r="H168" s="4">
        <v>83</v>
      </c>
      <c r="I168" s="8">
        <v>3.5</v>
      </c>
      <c r="J168" s="4">
        <v>15</v>
      </c>
      <c r="K168" s="4">
        <v>0.8</v>
      </c>
      <c r="L168" s="34">
        <v>575</v>
      </c>
      <c r="M168" s="34">
        <v>2400</v>
      </c>
      <c r="N168" s="46">
        <f>+M168/H168</f>
        <v>28.91566265060241</v>
      </c>
      <c r="O168" s="37">
        <f>+N168</f>
        <v>28.91566265060241</v>
      </c>
      <c r="P168" s="38">
        <v>0.1385</v>
      </c>
      <c r="Q168" s="5">
        <f>(F168+F168*P168)/2</f>
        <v>3273.1875</v>
      </c>
      <c r="R168" s="44">
        <v>0</v>
      </c>
      <c r="S168" s="38">
        <v>0.006</v>
      </c>
      <c r="T168" s="44">
        <v>0.18</v>
      </c>
      <c r="U168" s="45">
        <v>1.7</v>
      </c>
      <c r="V168" s="61" t="s">
        <v>92</v>
      </c>
      <c r="W168" s="61" t="s">
        <v>92</v>
      </c>
      <c r="X168" s="61" t="s">
        <v>92</v>
      </c>
      <c r="Y168" s="7">
        <f>1/(K168*I168*5280*J168/43560)</f>
        <v>0.1964285714285714</v>
      </c>
      <c r="Z168" s="60">
        <f>F168*(1-$P168)/N168/$H168*$Y168</f>
        <v>0.40543061755952375</v>
      </c>
      <c r="AA168" s="60">
        <f>+Q168*$AA$15/$H168*Y168</f>
        <v>0.10844898343373492</v>
      </c>
      <c r="AB168" s="60">
        <f>+Q168*R168/$H168*Y168</f>
        <v>0</v>
      </c>
      <c r="AC168" s="60">
        <f>+Q168*$AC$15/$H168*Y168</f>
        <v>0.6197084767641996</v>
      </c>
      <c r="AD168" s="60">
        <f>+Q168*S168/$H168*Y168</f>
        <v>0.046478135757314964</v>
      </c>
      <c r="AE168" s="60">
        <f>+Z168+AA168+AB168+AC168+AD168</f>
        <v>1.1800662135147733</v>
      </c>
      <c r="AF168" s="60">
        <f>+F168*(T168*(H168*O168/1000)^U168)/N168/H168*Y168</f>
        <v>0.3752259597772635</v>
      </c>
      <c r="AG168" s="60">
        <v>0</v>
      </c>
      <c r="AH168" s="60">
        <f>+H168*$AH$14*$AH$15/H168*Y168</f>
        <v>1.2964285714285713</v>
      </c>
      <c r="AI168" s="60">
        <f>+AF168+AG168+AH168</f>
        <v>1.6716545312058346</v>
      </c>
      <c r="AK168" s="60">
        <f>+AE168+AI168</f>
        <v>2.851720744720608</v>
      </c>
      <c r="AL168" s="11" t="str">
        <f>+$D168</f>
        <v>Disk</v>
      </c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</row>
    <row r="169" spans="2:110" ht="12.75">
      <c r="B169" s="59"/>
      <c r="C169" s="59"/>
      <c r="D169" s="3"/>
      <c r="E169" s="21"/>
      <c r="F169" s="21"/>
      <c r="G169" s="6"/>
      <c r="H169" s="4"/>
      <c r="I169" s="8"/>
      <c r="J169" s="4"/>
      <c r="K169" s="4"/>
      <c r="L169" s="34"/>
      <c r="M169" s="34"/>
      <c r="N169" s="46"/>
      <c r="O169" s="47"/>
      <c r="P169" s="38"/>
      <c r="Q169" s="5"/>
      <c r="R169" s="44"/>
      <c r="S169" s="38"/>
      <c r="T169" s="44"/>
      <c r="U169" s="45"/>
      <c r="V169" s="9"/>
      <c r="W169" s="6"/>
      <c r="X169" s="6"/>
      <c r="Y169" s="7"/>
      <c r="Z169" s="43">
        <f aca="true" t="shared" si="32" ref="Z169:AI169">+Z167+Z168</f>
        <v>3.9586376146440716</v>
      </c>
      <c r="AA169" s="43">
        <f t="shared" si="32"/>
        <v>0.5229897997602655</v>
      </c>
      <c r="AB169" s="43">
        <f t="shared" si="32"/>
        <v>0.08883017492711369</v>
      </c>
      <c r="AC169" s="43">
        <f t="shared" si="32"/>
        <v>2.988513141487231</v>
      </c>
      <c r="AD169" s="43">
        <f t="shared" si="32"/>
        <v>0.312968660538656</v>
      </c>
      <c r="AE169" s="43">
        <f t="shared" si="32"/>
        <v>7.871939391357338</v>
      </c>
      <c r="AF169" s="43">
        <f t="shared" si="32"/>
        <v>0.7881384597772634</v>
      </c>
      <c r="AG169" s="43">
        <f t="shared" si="32"/>
        <v>2.236339285714285</v>
      </c>
      <c r="AH169" s="43">
        <f t="shared" si="32"/>
        <v>1.2964285714285713</v>
      </c>
      <c r="AI169" s="43">
        <f t="shared" si="32"/>
        <v>4.320906316920119</v>
      </c>
      <c r="AK169" s="43">
        <f>+AK167+AK168</f>
        <v>12.19284570827746</v>
      </c>
      <c r="AL169" s="11"/>
      <c r="AM169" s="1"/>
      <c r="AN169" s="94"/>
      <c r="AO169" s="94"/>
      <c r="AP169" s="94"/>
      <c r="AQ169" s="1"/>
      <c r="AR169" s="94"/>
      <c r="AS169" s="94"/>
      <c r="AT169" s="94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</row>
    <row r="170" spans="2:110" ht="12.75">
      <c r="B170" s="59"/>
      <c r="C170" s="59"/>
      <c r="D170" s="3"/>
      <c r="E170" s="21"/>
      <c r="F170" s="21"/>
      <c r="G170" s="6"/>
      <c r="H170" s="4"/>
      <c r="I170" s="8"/>
      <c r="J170" s="4"/>
      <c r="K170" s="4"/>
      <c r="L170" s="34"/>
      <c r="M170" s="34"/>
      <c r="N170" s="46"/>
      <c r="O170" s="47"/>
      <c r="P170" s="38"/>
      <c r="Q170" s="5"/>
      <c r="R170" s="44"/>
      <c r="S170" s="38"/>
      <c r="T170" s="44"/>
      <c r="U170" s="45"/>
      <c r="V170" s="9"/>
      <c r="W170" s="6"/>
      <c r="X170" s="6"/>
      <c r="Y170" s="7"/>
      <c r="Z170" s="23"/>
      <c r="AA170" s="23"/>
      <c r="AB170" s="23"/>
      <c r="AC170" s="23"/>
      <c r="AD170" s="23"/>
      <c r="AE170" s="43"/>
      <c r="AF170" s="23"/>
      <c r="AG170" s="23"/>
      <c r="AH170" s="23"/>
      <c r="AI170" s="23"/>
      <c r="AK170" s="48"/>
      <c r="AL170" s="1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</row>
    <row r="171" spans="2:110" ht="12.75">
      <c r="B171" s="59"/>
      <c r="C171" s="59"/>
      <c r="D171" s="2" t="s">
        <v>61</v>
      </c>
      <c r="E171" s="21">
        <v>42250</v>
      </c>
      <c r="F171" s="21">
        <v>65000</v>
      </c>
      <c r="G171" s="4">
        <v>150</v>
      </c>
      <c r="H171" s="22">
        <f>+(1030*1+16*3)/4</f>
        <v>269.5</v>
      </c>
      <c r="I171" s="63" t="s">
        <v>91</v>
      </c>
      <c r="J171" s="64" t="s">
        <v>91</v>
      </c>
      <c r="K171" s="64" t="s">
        <v>91</v>
      </c>
      <c r="L171" s="34">
        <v>19500</v>
      </c>
      <c r="M171" s="35">
        <f>+N171*H171</f>
        <v>2695</v>
      </c>
      <c r="N171" s="46">
        <f>+M171/H171</f>
        <v>10</v>
      </c>
      <c r="O171" s="37">
        <f>+N171</f>
        <v>10</v>
      </c>
      <c r="P171" s="38">
        <v>0.25</v>
      </c>
      <c r="Q171" s="5">
        <f>(F171+F171*P171)/2</f>
        <v>40625</v>
      </c>
      <c r="R171" s="39">
        <v>0.003</v>
      </c>
      <c r="S171" s="40">
        <v>0.009</v>
      </c>
      <c r="T171" s="40">
        <v>0.012</v>
      </c>
      <c r="U171" s="41">
        <v>2</v>
      </c>
      <c r="V171" s="9">
        <v>1</v>
      </c>
      <c r="W171" s="42">
        <v>150</v>
      </c>
      <c r="X171" s="9">
        <v>1.1</v>
      </c>
      <c r="Y171" s="61" t="s">
        <v>92</v>
      </c>
      <c r="Z171" s="43">
        <f>F171*(1-$P171)/N171/$H171*$Y172</f>
        <v>3.807007496876301</v>
      </c>
      <c r="AA171" s="43">
        <f>+Q171*$AA$15/$H171*Y172</f>
        <v>0.44415087463556846</v>
      </c>
      <c r="AB171" s="43">
        <f>+Q171*R171/$H171*Y172</f>
        <v>0.09517518742190753</v>
      </c>
      <c r="AC171" s="43">
        <f>+Q171*$AC$15/$H171*Y172</f>
        <v>2.538004997917534</v>
      </c>
      <c r="AD171" s="43">
        <f>+Q171*S171/$H171*Y172</f>
        <v>0.28552556226572257</v>
      </c>
      <c r="AE171" s="43">
        <f aca="true" t="shared" si="33" ref="AE171:AE184">+Z171+AA171+AB171+AC171+AD171</f>
        <v>7.169864119117034</v>
      </c>
      <c r="AF171" s="43">
        <f>+F171*(T171*(H171*O171/1000)^U171)/N171/H171*Y172</f>
        <v>0.44240624999999995</v>
      </c>
      <c r="AG171" s="43">
        <f>+V171*0.06*W171*X171*H171*(1+$AG$15)/H171*Y172</f>
        <v>2.396077806122449</v>
      </c>
      <c r="AH171" s="43">
        <v>0</v>
      </c>
      <c r="AI171" s="43">
        <f>+AF171+AG171+AH171</f>
        <v>2.8384840561224487</v>
      </c>
      <c r="AK171" s="43">
        <f>+AE171+AI171</f>
        <v>10.008348175239483</v>
      </c>
      <c r="AL171" s="11" t="str">
        <f>+$D171</f>
        <v>150-HP Wheel Tractor</v>
      </c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</row>
    <row r="172" spans="2:110" ht="12.75">
      <c r="B172" s="59"/>
      <c r="C172" s="59"/>
      <c r="D172" s="3" t="s">
        <v>67</v>
      </c>
      <c r="E172" s="21">
        <v>4333</v>
      </c>
      <c r="F172" s="21">
        <v>7878</v>
      </c>
      <c r="G172" s="63" t="s">
        <v>91</v>
      </c>
      <c r="H172" s="4">
        <v>55</v>
      </c>
      <c r="I172" s="8">
        <v>3.5</v>
      </c>
      <c r="J172" s="4">
        <v>14</v>
      </c>
      <c r="K172" s="4">
        <v>0.8</v>
      </c>
      <c r="L172" s="34">
        <v>788</v>
      </c>
      <c r="M172" s="34">
        <v>2400</v>
      </c>
      <c r="N172" s="46">
        <f>+M172/H172</f>
        <v>43.63636363636363</v>
      </c>
      <c r="O172" s="37">
        <f>+N172</f>
        <v>43.63636363636363</v>
      </c>
      <c r="P172" s="38">
        <v>0.1385</v>
      </c>
      <c r="Q172" s="5">
        <f>(F172+F172*P172)/2</f>
        <v>4484.5515</v>
      </c>
      <c r="R172" s="44">
        <v>0</v>
      </c>
      <c r="S172" s="38">
        <v>0.006</v>
      </c>
      <c r="T172" s="44">
        <v>0.18</v>
      </c>
      <c r="U172" s="45">
        <v>1.7</v>
      </c>
      <c r="V172" s="61" t="s">
        <v>92</v>
      </c>
      <c r="W172" s="61" t="s">
        <v>92</v>
      </c>
      <c r="X172" s="61" t="s">
        <v>92</v>
      </c>
      <c r="Y172" s="7">
        <f>1/(K172*I172*5280*J172/43560)</f>
        <v>0.21045918367346936</v>
      </c>
      <c r="Z172" s="60">
        <f>F172*(1-$P172)/N172/$H172*$Y172</f>
        <v>0.5951520009566326</v>
      </c>
      <c r="AA172" s="60">
        <f>+Q172*$AA$15/$H172*Y172</f>
        <v>0.24024383035714278</v>
      </c>
      <c r="AB172" s="60">
        <f>+Q172*R172/$H172*Y172</f>
        <v>0</v>
      </c>
      <c r="AC172" s="60">
        <f>+Q172*$AC$15/$H172*Y172</f>
        <v>1.372821887755102</v>
      </c>
      <c r="AD172" s="60">
        <f>+Q172*S172/$H172*Y172</f>
        <v>0.10296164158163264</v>
      </c>
      <c r="AE172" s="60">
        <f t="shared" si="33"/>
        <v>2.31117936065051</v>
      </c>
      <c r="AF172" s="60">
        <f>+F172*(T172*(H172*O172/1000)^U172)/N172/H172*Y172</f>
        <v>0.5508130641848352</v>
      </c>
      <c r="AG172" s="60">
        <v>0</v>
      </c>
      <c r="AH172" s="60">
        <f>+H172*$AH$14*$AH$15/H172*Y172</f>
        <v>1.389030612244898</v>
      </c>
      <c r="AI172" s="60">
        <f>+AF172+AG172+AH172</f>
        <v>1.9398436764297333</v>
      </c>
      <c r="AK172" s="60">
        <f>+AE172+AI172</f>
        <v>4.251023037080243</v>
      </c>
      <c r="AL172" s="11" t="str">
        <f>+$D172</f>
        <v>Offset Disk</v>
      </c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</row>
    <row r="173" spans="2:110" ht="12.75">
      <c r="B173" s="59"/>
      <c r="C173" s="59"/>
      <c r="D173" s="3"/>
      <c r="E173" s="21"/>
      <c r="F173" s="21"/>
      <c r="G173" s="6"/>
      <c r="H173" s="4"/>
      <c r="I173" s="8"/>
      <c r="J173" s="4"/>
      <c r="K173" s="4"/>
      <c r="L173" s="34"/>
      <c r="M173" s="34"/>
      <c r="N173" s="46"/>
      <c r="O173" s="47"/>
      <c r="P173" s="38"/>
      <c r="Q173" s="5"/>
      <c r="R173" s="44"/>
      <c r="S173" s="38"/>
      <c r="T173" s="44"/>
      <c r="U173" s="45"/>
      <c r="V173" s="9"/>
      <c r="W173" s="6"/>
      <c r="X173" s="6"/>
      <c r="Y173" s="7"/>
      <c r="Z173" s="43">
        <f aca="true" t="shared" si="34" ref="Z173:AI173">+Z171+Z172</f>
        <v>4.402159497832933</v>
      </c>
      <c r="AA173" s="43">
        <f t="shared" si="34"/>
        <v>0.6843947049927113</v>
      </c>
      <c r="AB173" s="43">
        <f t="shared" si="34"/>
        <v>0.09517518742190753</v>
      </c>
      <c r="AC173" s="43">
        <f t="shared" si="34"/>
        <v>3.910826885672636</v>
      </c>
      <c r="AD173" s="43">
        <f t="shared" si="34"/>
        <v>0.3884872038473552</v>
      </c>
      <c r="AE173" s="43">
        <f t="shared" si="34"/>
        <v>9.481043479767544</v>
      </c>
      <c r="AF173" s="43">
        <f t="shared" si="34"/>
        <v>0.9932193141848351</v>
      </c>
      <c r="AG173" s="43">
        <f t="shared" si="34"/>
        <v>2.396077806122449</v>
      </c>
      <c r="AH173" s="43">
        <f t="shared" si="34"/>
        <v>1.389030612244898</v>
      </c>
      <c r="AI173" s="43">
        <f t="shared" si="34"/>
        <v>4.778327732552182</v>
      </c>
      <c r="AK173" s="43">
        <f>+AK171+AK172</f>
        <v>14.259371212319726</v>
      </c>
      <c r="AL173" s="11"/>
      <c r="AM173" s="1"/>
      <c r="AN173" s="94"/>
      <c r="AO173" s="94"/>
      <c r="AP173" s="94"/>
      <c r="AQ173" s="1"/>
      <c r="AR173" s="94"/>
      <c r="AS173" s="94"/>
      <c r="AT173" s="94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</row>
    <row r="174" spans="2:110" ht="12.75">
      <c r="B174" s="59"/>
      <c r="C174" s="59"/>
      <c r="D174" s="3"/>
      <c r="E174" s="21"/>
      <c r="F174" s="21"/>
      <c r="G174" s="6"/>
      <c r="H174" s="4"/>
      <c r="I174" s="8"/>
      <c r="J174" s="4"/>
      <c r="K174" s="4"/>
      <c r="L174" s="34"/>
      <c r="M174" s="34"/>
      <c r="N174" s="46"/>
      <c r="O174" s="47"/>
      <c r="P174" s="38"/>
      <c r="Q174" s="5"/>
      <c r="R174" s="44"/>
      <c r="S174" s="38"/>
      <c r="T174" s="44"/>
      <c r="U174" s="45"/>
      <c r="V174" s="9"/>
      <c r="W174" s="6"/>
      <c r="X174" s="6"/>
      <c r="Y174" s="7"/>
      <c r="Z174" s="23"/>
      <c r="AA174" s="23"/>
      <c r="AB174" s="23"/>
      <c r="AC174" s="23"/>
      <c r="AD174" s="23"/>
      <c r="AE174" s="43"/>
      <c r="AF174" s="23"/>
      <c r="AG174" s="23"/>
      <c r="AH174" s="23"/>
      <c r="AI174" s="23"/>
      <c r="AK174" s="48"/>
      <c r="AL174" s="1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</row>
    <row r="175" spans="2:110" ht="12.75">
      <c r="B175" s="59"/>
      <c r="C175" s="59"/>
      <c r="D175" s="2" t="s">
        <v>68</v>
      </c>
      <c r="E175" s="21">
        <v>25000</v>
      </c>
      <c r="F175" s="21">
        <v>25000</v>
      </c>
      <c r="G175" s="4">
        <v>90</v>
      </c>
      <c r="H175" s="22">
        <v>500</v>
      </c>
      <c r="I175" s="63" t="s">
        <v>91</v>
      </c>
      <c r="J175" s="64" t="s">
        <v>91</v>
      </c>
      <c r="K175" s="64" t="s">
        <v>91</v>
      </c>
      <c r="L175" s="34">
        <v>0</v>
      </c>
      <c r="M175" s="35">
        <f>+N175*H175</f>
        <v>5000</v>
      </c>
      <c r="N175" s="46">
        <f>+M175/H175</f>
        <v>10</v>
      </c>
      <c r="O175" s="37">
        <f>+N175</f>
        <v>10</v>
      </c>
      <c r="P175" s="38">
        <v>0.25</v>
      </c>
      <c r="Q175" s="5">
        <f>(F175+F175*P175)/2</f>
        <v>15625</v>
      </c>
      <c r="R175" s="39">
        <v>0.003</v>
      </c>
      <c r="S175" s="40">
        <v>0.009</v>
      </c>
      <c r="T175" s="40">
        <v>0.012</v>
      </c>
      <c r="U175" s="41">
        <v>2</v>
      </c>
      <c r="V175" s="9">
        <v>0.73</v>
      </c>
      <c r="W175" s="42">
        <v>90</v>
      </c>
      <c r="X175" s="9">
        <v>1</v>
      </c>
      <c r="Y175" s="61" t="s">
        <v>92</v>
      </c>
      <c r="Z175" s="43">
        <f>F175*(1-$P175)/N175/$H175*$Y176</f>
        <v>0.3069196428571429</v>
      </c>
      <c r="AA175" s="43">
        <f>+Q175*$AA$15/$H175*Y176</f>
        <v>0.03580729166666667</v>
      </c>
      <c r="AB175" s="43">
        <f>+Q175*R175/$H175*Y176</f>
        <v>0.007672991071428573</v>
      </c>
      <c r="AC175" s="43">
        <f>+Q175*$AC$15/$H175*Y176</f>
        <v>0.2046130952380953</v>
      </c>
      <c r="AD175" s="43">
        <f>+Q175*S175/$H175*Y176</f>
        <v>0.02301897321428572</v>
      </c>
      <c r="AE175" s="43">
        <f t="shared" si="33"/>
        <v>0.5780319940476192</v>
      </c>
      <c r="AF175" s="43">
        <f>+F175*(T175*(H175*O175/1000)^U175)/N175/H175*Y176</f>
        <v>0.12276785714285716</v>
      </c>
      <c r="AG175" s="43">
        <f>+V175*0.06*W175*X175*H175*(1+$AG$15)/H175*Y176</f>
        <v>0.3710290178571429</v>
      </c>
      <c r="AH175" s="43">
        <v>0</v>
      </c>
      <c r="AI175" s="43">
        <f>+AF175+AG175+AH175</f>
        <v>0.493796875</v>
      </c>
      <c r="AK175" s="43">
        <f>+AE175+AI175</f>
        <v>1.0718288690476192</v>
      </c>
      <c r="AL175" s="11" t="str">
        <f>+$D175</f>
        <v>90-HP Wheel Tractor</v>
      </c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</row>
    <row r="176" spans="2:110" ht="12.75">
      <c r="B176" s="59"/>
      <c r="C176" s="59"/>
      <c r="D176" s="3" t="s">
        <v>69</v>
      </c>
      <c r="E176" s="21">
        <v>25000</v>
      </c>
      <c r="F176" s="21">
        <v>25000</v>
      </c>
      <c r="G176" s="63" t="s">
        <v>91</v>
      </c>
      <c r="H176" s="4">
        <v>100</v>
      </c>
      <c r="I176" s="8">
        <v>4</v>
      </c>
      <c r="J176" s="4">
        <v>36</v>
      </c>
      <c r="K176" s="4">
        <v>0.7</v>
      </c>
      <c r="L176" s="34">
        <v>0</v>
      </c>
      <c r="M176" s="34">
        <v>1200</v>
      </c>
      <c r="N176" s="46">
        <f>+M176/H176</f>
        <v>12</v>
      </c>
      <c r="O176" s="37">
        <f>+N176</f>
        <v>12</v>
      </c>
      <c r="P176" s="34">
        <v>0.1385</v>
      </c>
      <c r="Q176" s="5">
        <f>(F176+F176*P176)/2</f>
        <v>14231.25</v>
      </c>
      <c r="R176" s="49">
        <v>0.024</v>
      </c>
      <c r="S176" s="34">
        <v>0.006</v>
      </c>
      <c r="T176" s="49">
        <v>0.54</v>
      </c>
      <c r="U176" s="50">
        <v>2.1</v>
      </c>
      <c r="V176" s="61" t="s">
        <v>92</v>
      </c>
      <c r="W176" s="61" t="s">
        <v>92</v>
      </c>
      <c r="X176" s="61" t="s">
        <v>92</v>
      </c>
      <c r="Y176" s="7">
        <f>1/(K176*I176*5280*J176/43560)</f>
        <v>0.08184523809523811</v>
      </c>
      <c r="Z176" s="60">
        <f>F176*(1-$P176)/N176/$H176*$Y176</f>
        <v>1.4689515128968258</v>
      </c>
      <c r="AA176" s="60">
        <f>+Q176*$AA$15/$H176*Y176</f>
        <v>0.16306640625000002</v>
      </c>
      <c r="AB176" s="60">
        <f>+Q176*R176/$H176*Y176</f>
        <v>0.27954241071428576</v>
      </c>
      <c r="AC176" s="60">
        <f>+Q176*$AC$15/$H176*Y176</f>
        <v>0.9318080357142858</v>
      </c>
      <c r="AD176" s="60">
        <f>+Q176*S176/$H176*Y176</f>
        <v>0.06988560267857144</v>
      </c>
      <c r="AE176" s="60">
        <f t="shared" si="33"/>
        <v>2.9132539682539687</v>
      </c>
      <c r="AF176" s="60">
        <f>+F176*(T176*(H176*O176/1000)^U176)/N176/H176*Y176</f>
        <v>1.3502884585520811</v>
      </c>
      <c r="AG176" s="60">
        <v>0</v>
      </c>
      <c r="AH176" s="60">
        <f>+H176*$AH$14*$AH$15/H176*Y176</f>
        <v>0.5401785714285716</v>
      </c>
      <c r="AI176" s="60">
        <f>+AF176+AG176+AH176</f>
        <v>1.8904670299806527</v>
      </c>
      <c r="AK176" s="60">
        <f>+AE176+AI176</f>
        <v>4.803720998234621</v>
      </c>
      <c r="AL176" s="11" t="str">
        <f>+$D176</f>
        <v>Drill</v>
      </c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</row>
    <row r="177" spans="2:110" ht="12.75">
      <c r="B177" s="59"/>
      <c r="C177" s="59"/>
      <c r="D177" s="3"/>
      <c r="E177" s="21"/>
      <c r="F177" s="21"/>
      <c r="G177" s="6"/>
      <c r="H177" s="4"/>
      <c r="I177" s="8"/>
      <c r="J177" s="4"/>
      <c r="K177" s="4"/>
      <c r="L177" s="34"/>
      <c r="M177" s="34"/>
      <c r="N177" s="46"/>
      <c r="O177" s="51"/>
      <c r="P177" s="34"/>
      <c r="Q177" s="5"/>
      <c r="R177" s="49"/>
      <c r="S177" s="34"/>
      <c r="T177" s="49"/>
      <c r="U177" s="50"/>
      <c r="V177" s="9"/>
      <c r="W177" s="6"/>
      <c r="X177" s="6"/>
      <c r="Y177" s="7"/>
      <c r="Z177" s="43">
        <f aca="true" t="shared" si="35" ref="Z177:AI177">+Z175+Z176</f>
        <v>1.7758711557539688</v>
      </c>
      <c r="AA177" s="43">
        <f t="shared" si="35"/>
        <v>0.1988736979166667</v>
      </c>
      <c r="AB177" s="43">
        <f t="shared" si="35"/>
        <v>0.2872154017857143</v>
      </c>
      <c r="AC177" s="43">
        <f t="shared" si="35"/>
        <v>1.136421130952381</v>
      </c>
      <c r="AD177" s="43">
        <f t="shared" si="35"/>
        <v>0.09290457589285717</v>
      </c>
      <c r="AE177" s="43">
        <f t="shared" si="35"/>
        <v>3.4912859623015877</v>
      </c>
      <c r="AF177" s="43">
        <f t="shared" si="35"/>
        <v>1.4730563156949383</v>
      </c>
      <c r="AG177" s="43">
        <f t="shared" si="35"/>
        <v>0.3710290178571429</v>
      </c>
      <c r="AH177" s="43">
        <f t="shared" si="35"/>
        <v>0.5401785714285716</v>
      </c>
      <c r="AI177" s="43">
        <f t="shared" si="35"/>
        <v>2.384263904980653</v>
      </c>
      <c r="AK177" s="43">
        <f>+AK175+AK176</f>
        <v>5.87554986728224</v>
      </c>
      <c r="AL177" s="1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</row>
    <row r="178" spans="2:110" ht="12.75">
      <c r="B178" s="59"/>
      <c r="C178" s="59"/>
      <c r="D178" s="3"/>
      <c r="E178" s="21"/>
      <c r="F178" s="21"/>
      <c r="G178" s="6"/>
      <c r="H178" s="4"/>
      <c r="I178" s="8"/>
      <c r="J178" s="4"/>
      <c r="K178" s="4"/>
      <c r="L178" s="34"/>
      <c r="M178" s="34"/>
      <c r="N178" s="46"/>
      <c r="O178" s="51"/>
      <c r="P178" s="34"/>
      <c r="Q178" s="5"/>
      <c r="R178" s="49"/>
      <c r="S178" s="34"/>
      <c r="T178" s="49"/>
      <c r="U178" s="50"/>
      <c r="V178" s="9"/>
      <c r="W178" s="6"/>
      <c r="X178" s="6"/>
      <c r="Y178" s="7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K178" s="48"/>
      <c r="AL178" s="1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</row>
    <row r="179" spans="2:110" ht="12.75">
      <c r="B179" s="59"/>
      <c r="C179" s="59"/>
      <c r="D179" s="2" t="s">
        <v>61</v>
      </c>
      <c r="E179" s="21">
        <v>42250</v>
      </c>
      <c r="F179" s="21">
        <v>65000</v>
      </c>
      <c r="G179" s="4">
        <v>125</v>
      </c>
      <c r="H179" s="22">
        <f>+(1030*1+16*3)/4</f>
        <v>269.5</v>
      </c>
      <c r="I179" s="63" t="s">
        <v>91</v>
      </c>
      <c r="J179" s="64" t="s">
        <v>91</v>
      </c>
      <c r="K179" s="64" t="s">
        <v>91</v>
      </c>
      <c r="L179" s="34">
        <v>19500</v>
      </c>
      <c r="M179" s="35">
        <f>+N179*H179</f>
        <v>2695</v>
      </c>
      <c r="N179" s="46">
        <f>+M179/H179</f>
        <v>10</v>
      </c>
      <c r="O179" s="37">
        <f>+N179</f>
        <v>10</v>
      </c>
      <c r="P179" s="38">
        <v>0.25</v>
      </c>
      <c r="Q179" s="5">
        <f>(F179+F179*P179)/2</f>
        <v>40625</v>
      </c>
      <c r="R179" s="39">
        <v>0.003</v>
      </c>
      <c r="S179" s="40">
        <v>0.009</v>
      </c>
      <c r="T179" s="40">
        <v>0.012</v>
      </c>
      <c r="U179" s="41">
        <v>2</v>
      </c>
      <c r="V179" s="9">
        <v>0.73</v>
      </c>
      <c r="W179" s="42">
        <v>150</v>
      </c>
      <c r="X179" s="9">
        <v>1</v>
      </c>
      <c r="Y179" s="61" t="s">
        <v>92</v>
      </c>
      <c r="Z179" s="43">
        <f>F179*(1-$P179)/N179/$H179*$Y180</f>
        <v>4.685547688463141</v>
      </c>
      <c r="AA179" s="43">
        <f>+Q179*$AA$15/$H179*Y180</f>
        <v>0.5466472303206998</v>
      </c>
      <c r="AB179" s="43">
        <f>+Q179*R179/$H179*Y180</f>
        <v>0.11713869221157854</v>
      </c>
      <c r="AC179" s="43">
        <f>+Q179*$AC$15/$H179*Y180</f>
        <v>3.123698458975427</v>
      </c>
      <c r="AD179" s="43">
        <f>+Q179*S179/$H179*Y180</f>
        <v>0.35141607663473556</v>
      </c>
      <c r="AE179" s="43">
        <f t="shared" si="33"/>
        <v>8.824448146605583</v>
      </c>
      <c r="AF179" s="43">
        <f>+F179*(T179*(H179*O179/1000)^U179)/N179/H179*Y180</f>
        <v>0.5445000000000001</v>
      </c>
      <c r="AG179" s="43">
        <f>+V179*0.06*W179*X179*H179*(1+$AG$15)/H179*Y180</f>
        <v>1.9570761381475665</v>
      </c>
      <c r="AH179" s="43">
        <v>0</v>
      </c>
      <c r="AI179" s="43">
        <f>+AF179+AG179+AH179</f>
        <v>2.5015761381475667</v>
      </c>
      <c r="AK179" s="43">
        <f>+AE179+AI179</f>
        <v>11.32602428475315</v>
      </c>
      <c r="AL179" s="11" t="str">
        <f>+$D179</f>
        <v>150-HP Wheel Tractor</v>
      </c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</row>
    <row r="180" spans="2:110" ht="12.75">
      <c r="B180" s="59"/>
      <c r="C180" s="59"/>
      <c r="D180" s="3" t="s">
        <v>69</v>
      </c>
      <c r="E180" s="21">
        <v>6000</v>
      </c>
      <c r="F180" s="21">
        <v>10000</v>
      </c>
      <c r="G180" s="63" t="s">
        <v>91</v>
      </c>
      <c r="H180" s="4">
        <v>100</v>
      </c>
      <c r="I180" s="8">
        <v>3.5</v>
      </c>
      <c r="J180" s="4">
        <v>13</v>
      </c>
      <c r="K180" s="4">
        <v>0.7</v>
      </c>
      <c r="L180" s="34">
        <v>2000</v>
      </c>
      <c r="M180" s="34">
        <v>1200</v>
      </c>
      <c r="N180" s="46">
        <f>+M180/H180</f>
        <v>12</v>
      </c>
      <c r="O180" s="37">
        <f>+N180</f>
        <v>12</v>
      </c>
      <c r="P180" s="34">
        <v>0.1385</v>
      </c>
      <c r="Q180" s="5">
        <f>(F180+F180*P180)/2</f>
        <v>5692.5</v>
      </c>
      <c r="R180" s="49">
        <v>0.024</v>
      </c>
      <c r="S180" s="34">
        <v>0.006</v>
      </c>
      <c r="T180" s="49">
        <v>0.54</v>
      </c>
      <c r="U180" s="50">
        <v>2.1</v>
      </c>
      <c r="V180" s="61" t="s">
        <v>92</v>
      </c>
      <c r="W180" s="61" t="s">
        <v>92</v>
      </c>
      <c r="X180" s="61" t="s">
        <v>92</v>
      </c>
      <c r="Y180" s="7">
        <f>1/(K180*I180*5280*J180/43560)</f>
        <v>0.2590266875981162</v>
      </c>
      <c r="Z180" s="60">
        <f>F180*(1-$P180)/N180/$H180*$Y180</f>
        <v>1.8595957613814758</v>
      </c>
      <c r="AA180" s="60">
        <f>+Q180*$AA$15/$H180*Y180</f>
        <v>0.20643131868131873</v>
      </c>
      <c r="AB180" s="60">
        <f>+Q180*R180/$H180*Y180</f>
        <v>0.35388226059654637</v>
      </c>
      <c r="AC180" s="60">
        <f>+Q180*$AC$15/$H180*Y180</f>
        <v>1.1796075353218212</v>
      </c>
      <c r="AD180" s="60">
        <f>+Q180*S180/$H180*Y180</f>
        <v>0.08847056514913659</v>
      </c>
      <c r="AE180" s="60">
        <f t="shared" si="33"/>
        <v>3.687987441130299</v>
      </c>
      <c r="AF180" s="60">
        <f>+F180*(T180*(H180*O180/1000)^U180)/N180/H180*Y180</f>
        <v>1.7093761585186786</v>
      </c>
      <c r="AG180" s="60">
        <v>0</v>
      </c>
      <c r="AH180" s="60">
        <f>+H180*$AH$14*$AH$15/H180*Y180</f>
        <v>1.7095761381475674</v>
      </c>
      <c r="AI180" s="60">
        <f>+AF180+AG180+AH180</f>
        <v>3.4189522966662462</v>
      </c>
      <c r="AK180" s="60">
        <f>+AE180+AI180</f>
        <v>7.106939737796545</v>
      </c>
      <c r="AL180" s="11" t="str">
        <f>+$D180</f>
        <v>Drill</v>
      </c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</row>
    <row r="181" spans="2:110" ht="12.75">
      <c r="B181" s="59"/>
      <c r="C181" s="59"/>
      <c r="D181" s="3"/>
      <c r="E181" s="21"/>
      <c r="F181" s="21"/>
      <c r="G181" s="6"/>
      <c r="H181" s="4"/>
      <c r="I181" s="8"/>
      <c r="J181" s="4"/>
      <c r="K181" s="4"/>
      <c r="L181" s="34"/>
      <c r="M181" s="34"/>
      <c r="N181" s="46"/>
      <c r="O181" s="51"/>
      <c r="P181" s="34"/>
      <c r="Q181" s="5"/>
      <c r="R181" s="49"/>
      <c r="S181" s="34"/>
      <c r="T181" s="49"/>
      <c r="U181" s="50"/>
      <c r="V181" s="9"/>
      <c r="W181" s="6"/>
      <c r="X181" s="6"/>
      <c r="Y181" s="7"/>
      <c r="Z181" s="43">
        <f aca="true" t="shared" si="36" ref="Z181:AI181">+Z179+Z180</f>
        <v>6.545143449844617</v>
      </c>
      <c r="AA181" s="43">
        <f t="shared" si="36"/>
        <v>0.7530785490020185</v>
      </c>
      <c r="AB181" s="43">
        <f t="shared" si="36"/>
        <v>0.4710209528081249</v>
      </c>
      <c r="AC181" s="43">
        <f t="shared" si="36"/>
        <v>4.303305994297248</v>
      </c>
      <c r="AD181" s="43">
        <f t="shared" si="36"/>
        <v>0.43988664178387216</v>
      </c>
      <c r="AE181" s="43">
        <f t="shared" si="36"/>
        <v>12.512435587735883</v>
      </c>
      <c r="AF181" s="43">
        <f t="shared" si="36"/>
        <v>2.2538761585186786</v>
      </c>
      <c r="AG181" s="43">
        <f t="shared" si="36"/>
        <v>1.9570761381475665</v>
      </c>
      <c r="AH181" s="43">
        <f t="shared" si="36"/>
        <v>1.7095761381475674</v>
      </c>
      <c r="AI181" s="43">
        <f t="shared" si="36"/>
        <v>5.9205284348138125</v>
      </c>
      <c r="AK181" s="43">
        <f>+AK179+AK180</f>
        <v>18.432964022549694</v>
      </c>
      <c r="AL181" s="1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</row>
    <row r="182" spans="2:110" ht="12.75">
      <c r="B182" s="59"/>
      <c r="C182" s="59"/>
      <c r="D182" s="3"/>
      <c r="E182" s="21"/>
      <c r="F182" s="21"/>
      <c r="G182" s="6"/>
      <c r="H182" s="4"/>
      <c r="I182" s="8"/>
      <c r="J182" s="4"/>
      <c r="K182" s="4"/>
      <c r="L182" s="34"/>
      <c r="M182" s="34"/>
      <c r="N182" s="46"/>
      <c r="O182" s="51"/>
      <c r="P182" s="34"/>
      <c r="Q182" s="5"/>
      <c r="R182" s="49"/>
      <c r="S182" s="34"/>
      <c r="T182" s="49"/>
      <c r="U182" s="50"/>
      <c r="V182" s="9"/>
      <c r="W182" s="6"/>
      <c r="X182" s="6"/>
      <c r="Y182" s="7"/>
      <c r="Z182" s="23"/>
      <c r="AA182" s="23"/>
      <c r="AB182" s="23"/>
      <c r="AC182" s="23"/>
      <c r="AD182" s="23"/>
      <c r="AE182" s="43"/>
      <c r="AF182" s="23"/>
      <c r="AG182" s="23"/>
      <c r="AH182" s="23"/>
      <c r="AI182" s="23"/>
      <c r="AK182" s="48"/>
      <c r="AL182" s="1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</row>
    <row r="183" spans="2:110" ht="12.75">
      <c r="B183" s="59"/>
      <c r="C183" s="59"/>
      <c r="D183" s="2" t="s">
        <v>61</v>
      </c>
      <c r="E183" s="21">
        <v>42250</v>
      </c>
      <c r="F183" s="21">
        <v>65000</v>
      </c>
      <c r="G183" s="4">
        <v>150</v>
      </c>
      <c r="H183" s="22">
        <f>+(1030*1+16*3)/4</f>
        <v>269.5</v>
      </c>
      <c r="I183" s="63" t="s">
        <v>91</v>
      </c>
      <c r="J183" s="64" t="s">
        <v>91</v>
      </c>
      <c r="K183" s="64" t="s">
        <v>91</v>
      </c>
      <c r="L183" s="34">
        <v>19500</v>
      </c>
      <c r="M183" s="35">
        <f>+N183*H183</f>
        <v>2695</v>
      </c>
      <c r="N183" s="46">
        <f>+M183/H183</f>
        <v>10</v>
      </c>
      <c r="O183" s="37">
        <f>+N183</f>
        <v>10</v>
      </c>
      <c r="P183" s="38">
        <v>0.25</v>
      </c>
      <c r="Q183" s="5">
        <f>(F183+F183*P183)/2</f>
        <v>40625</v>
      </c>
      <c r="R183" s="39">
        <v>0.003</v>
      </c>
      <c r="S183" s="40">
        <v>0.009</v>
      </c>
      <c r="T183" s="40">
        <v>0.012</v>
      </c>
      <c r="U183" s="41">
        <v>2</v>
      </c>
      <c r="V183" s="9">
        <v>1</v>
      </c>
      <c r="W183" s="42">
        <v>150</v>
      </c>
      <c r="X183" s="9">
        <v>1.1</v>
      </c>
      <c r="Y183" s="61" t="s">
        <v>92</v>
      </c>
      <c r="Z183" s="43">
        <f>F183*(1-$P183)/N183/$H183*$Y184</f>
        <v>1.1203805846662989</v>
      </c>
      <c r="AA183" s="43">
        <f>+Q183*$AA$15/$H183*Y184</f>
        <v>0.1307110682110682</v>
      </c>
      <c r="AB183" s="43">
        <f>+Q183*R183/$H183*Y184</f>
        <v>0.02800951461665747</v>
      </c>
      <c r="AC183" s="43">
        <f>+Q183*$AC$15/$H183*Y184</f>
        <v>0.7469203897775325</v>
      </c>
      <c r="AD183" s="43">
        <f>+Q183*S183/$H183*Y184</f>
        <v>0.08402854384997241</v>
      </c>
      <c r="AE183" s="43">
        <f t="shared" si="33"/>
        <v>2.1100501011215296</v>
      </c>
      <c r="AF183" s="43">
        <f>+F183*(T183*(H183*O183/1000)^U183)/N183/H183*Y184</f>
        <v>0.13019763513513513</v>
      </c>
      <c r="AG183" s="43">
        <f>+V183*0.06*W183*X183*H183*(1+$AG$15)/H183*Y184</f>
        <v>0.705152027027027</v>
      </c>
      <c r="AH183" s="43">
        <v>0</v>
      </c>
      <c r="AI183" s="43">
        <f>+AF183+AG183+AH183</f>
        <v>0.8353496621621621</v>
      </c>
      <c r="AK183" s="43">
        <f>+AE183+AI183</f>
        <v>2.9453997632836915</v>
      </c>
      <c r="AL183" s="11" t="str">
        <f>+$D183</f>
        <v>150-HP Wheel Tractor</v>
      </c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</row>
    <row r="184" spans="2:110" ht="12.75">
      <c r="B184" s="59"/>
      <c r="C184" s="59"/>
      <c r="D184" s="3" t="s">
        <v>70</v>
      </c>
      <c r="E184" s="21">
        <v>7200</v>
      </c>
      <c r="F184" s="21">
        <v>12000</v>
      </c>
      <c r="G184" s="63" t="s">
        <v>91</v>
      </c>
      <c r="H184" s="4">
        <v>73</v>
      </c>
      <c r="I184" s="8">
        <v>3.7</v>
      </c>
      <c r="J184" s="4">
        <v>45</v>
      </c>
      <c r="K184" s="4">
        <v>0.8</v>
      </c>
      <c r="L184" s="34">
        <v>2400</v>
      </c>
      <c r="M184" s="34">
        <v>1200</v>
      </c>
      <c r="N184" s="46">
        <f>+M184/H184</f>
        <v>16.438356164383563</v>
      </c>
      <c r="O184" s="37">
        <f>+N184</f>
        <v>16.438356164383563</v>
      </c>
      <c r="P184" s="34">
        <v>0.1385</v>
      </c>
      <c r="Q184" s="5">
        <f>(F184+F184*P184)/2</f>
        <v>6831</v>
      </c>
      <c r="R184" s="44">
        <v>0</v>
      </c>
      <c r="S184" s="38">
        <v>0.006</v>
      </c>
      <c r="T184" s="49">
        <v>0.3</v>
      </c>
      <c r="U184" s="50">
        <v>1.4</v>
      </c>
      <c r="V184" s="61" t="s">
        <v>92</v>
      </c>
      <c r="W184" s="61" t="s">
        <v>92</v>
      </c>
      <c r="X184" s="61" t="s">
        <v>92</v>
      </c>
      <c r="Y184" s="7">
        <f>1/(K184*I184*5280*J184/43560)</f>
        <v>0.06193693693693693</v>
      </c>
      <c r="Z184" s="60">
        <f>F184*(1-$P184)/N184/$H184*$Y184</f>
        <v>0.5335867117117117</v>
      </c>
      <c r="AA184" s="60">
        <f>+Q184*$AA$15/$H184*Y184</f>
        <v>0.08114078119215104</v>
      </c>
      <c r="AB184" s="60">
        <f>+Q184*R184/$H184*Y184</f>
        <v>0</v>
      </c>
      <c r="AC184" s="60">
        <f>+Q184*$AC$15/$H184*Y184</f>
        <v>0.46366160681229174</v>
      </c>
      <c r="AD184" s="60">
        <f>+Q184*S184/$H184*Y184</f>
        <v>0.03477462051092188</v>
      </c>
      <c r="AE184" s="60">
        <f t="shared" si="33"/>
        <v>1.1131637202270763</v>
      </c>
      <c r="AF184" s="60">
        <f>+F184*(T184*(H184*O184/1000)^U184)/N184/H184*Y184</f>
        <v>0.23984171607280272</v>
      </c>
      <c r="AG184" s="60">
        <v>0</v>
      </c>
      <c r="AH184" s="60">
        <f>+H184*$AH$14*$AH$15/H184*Y184</f>
        <v>0.40878378378378377</v>
      </c>
      <c r="AI184" s="60">
        <f>+AF184+AG184+AH184</f>
        <v>0.6486254998565865</v>
      </c>
      <c r="AK184" s="60">
        <f>+AE184+AI184</f>
        <v>1.7617892200836627</v>
      </c>
      <c r="AL184" s="11" t="str">
        <f>+$D184</f>
        <v>Field Cultivator</v>
      </c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</row>
    <row r="185" spans="2:110" ht="12.75">
      <c r="B185" s="59"/>
      <c r="C185" s="59"/>
      <c r="D185" s="3"/>
      <c r="E185" s="21"/>
      <c r="F185" s="21"/>
      <c r="G185" s="6"/>
      <c r="H185" s="4"/>
      <c r="I185" s="8"/>
      <c r="J185" s="4"/>
      <c r="K185" s="4"/>
      <c r="L185" s="34"/>
      <c r="M185" s="34"/>
      <c r="N185" s="46"/>
      <c r="O185" s="51"/>
      <c r="P185" s="34"/>
      <c r="Q185" s="5"/>
      <c r="R185" s="44"/>
      <c r="S185" s="38"/>
      <c r="T185" s="49"/>
      <c r="U185" s="50"/>
      <c r="V185" s="9"/>
      <c r="W185" s="6"/>
      <c r="X185" s="6"/>
      <c r="Y185" s="7"/>
      <c r="Z185" s="43">
        <f aca="true" t="shared" si="37" ref="Z185:AI185">+Z183+Z184</f>
        <v>1.6539672963780105</v>
      </c>
      <c r="AA185" s="43">
        <f t="shared" si="37"/>
        <v>0.21185184940321924</v>
      </c>
      <c r="AB185" s="43">
        <f t="shared" si="37"/>
        <v>0.02800951461665747</v>
      </c>
      <c r="AC185" s="43">
        <f t="shared" si="37"/>
        <v>1.2105819965898243</v>
      </c>
      <c r="AD185" s="43">
        <f t="shared" si="37"/>
        <v>0.11880316436089429</v>
      </c>
      <c r="AE185" s="43">
        <f t="shared" si="37"/>
        <v>3.223213821348606</v>
      </c>
      <c r="AF185" s="43">
        <f t="shared" si="37"/>
        <v>0.37003935120793785</v>
      </c>
      <c r="AG185" s="43">
        <f t="shared" si="37"/>
        <v>0.705152027027027</v>
      </c>
      <c r="AH185" s="43">
        <f t="shared" si="37"/>
        <v>0.40878378378378377</v>
      </c>
      <c r="AI185" s="43">
        <f t="shared" si="37"/>
        <v>1.4839751620187487</v>
      </c>
      <c r="AK185" s="43">
        <f>+AK183+AK184</f>
        <v>4.707188983367354</v>
      </c>
      <c r="AL185" s="1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</row>
    <row r="186" spans="2:110" ht="12.75">
      <c r="B186" s="59"/>
      <c r="C186" s="59"/>
      <c r="D186" s="3"/>
      <c r="E186" s="21"/>
      <c r="F186" s="21"/>
      <c r="G186" s="6"/>
      <c r="H186" s="4"/>
      <c r="I186" s="8"/>
      <c r="J186" s="4"/>
      <c r="K186" s="4"/>
      <c r="L186" s="34"/>
      <c r="M186" s="34"/>
      <c r="N186" s="46"/>
      <c r="O186" s="51"/>
      <c r="P186" s="34"/>
      <c r="Q186" s="5"/>
      <c r="R186" s="44"/>
      <c r="S186" s="38"/>
      <c r="T186" s="49"/>
      <c r="U186" s="50"/>
      <c r="V186" s="9"/>
      <c r="W186" s="6"/>
      <c r="X186" s="6"/>
      <c r="Y186" s="7"/>
      <c r="Z186" s="23"/>
      <c r="AA186" s="23"/>
      <c r="AB186" s="23"/>
      <c r="AC186" s="23"/>
      <c r="AD186" s="23"/>
      <c r="AE186" s="43"/>
      <c r="AF186" s="23"/>
      <c r="AG186" s="23"/>
      <c r="AH186" s="23"/>
      <c r="AI186" s="23"/>
      <c r="AK186" s="48"/>
      <c r="AL186" s="1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</row>
    <row r="187" spans="2:110" ht="12.75">
      <c r="B187" s="59"/>
      <c r="C187" s="59"/>
      <c r="D187" s="2" t="s">
        <v>61</v>
      </c>
      <c r="E187" s="21">
        <v>42250</v>
      </c>
      <c r="F187" s="21">
        <v>65000</v>
      </c>
      <c r="G187" s="4">
        <v>150</v>
      </c>
      <c r="H187" s="22">
        <f>+(1030*1+16*3)/4</f>
        <v>269.5</v>
      </c>
      <c r="I187" s="63" t="s">
        <v>91</v>
      </c>
      <c r="J187" s="64" t="s">
        <v>91</v>
      </c>
      <c r="K187" s="64" t="s">
        <v>91</v>
      </c>
      <c r="L187" s="34">
        <v>19500</v>
      </c>
      <c r="M187" s="35">
        <f>+N187*H187</f>
        <v>2695</v>
      </c>
      <c r="N187" s="46">
        <f>+M187/H187</f>
        <v>10</v>
      </c>
      <c r="O187" s="37">
        <f>+N187</f>
        <v>10</v>
      </c>
      <c r="P187" s="38">
        <v>0.25</v>
      </c>
      <c r="Q187" s="5">
        <f>(F187+F187*P187)/2</f>
        <v>40625</v>
      </c>
      <c r="R187" s="39">
        <v>0.003</v>
      </c>
      <c r="S187" s="40">
        <v>0.009</v>
      </c>
      <c r="T187" s="40">
        <v>0.012</v>
      </c>
      <c r="U187" s="41">
        <v>2</v>
      </c>
      <c r="V187" s="9">
        <v>1</v>
      </c>
      <c r="W187" s="42">
        <v>150</v>
      </c>
      <c r="X187" s="9">
        <v>1.1</v>
      </c>
      <c r="Y187" s="61" t="s">
        <v>92</v>
      </c>
      <c r="Z187" s="43">
        <f>F187*(1-$P187)/N187/$H187*$Y188</f>
        <v>3.361141753998896</v>
      </c>
      <c r="AA187" s="43">
        <f>+Q187*$AA$15/$H187*Y188</f>
        <v>0.39213320463320456</v>
      </c>
      <c r="AB187" s="43">
        <f>+Q187*R187/$H187*Y188</f>
        <v>0.08402854384997241</v>
      </c>
      <c r="AC187" s="43">
        <f>+Q187*$AC$15/$H187*Y188</f>
        <v>2.2407611693325973</v>
      </c>
      <c r="AD187" s="43">
        <f>+Q187*S187/$H187*Y188</f>
        <v>0.2520856315499172</v>
      </c>
      <c r="AE187" s="43">
        <f>+Z187+AA187+AB187+AC187+AD187</f>
        <v>6.330150303364588</v>
      </c>
      <c r="AF187" s="43">
        <f>+F187*(T187*(H187*O187/1000)^U187)/N187/H187*Y188</f>
        <v>0.39059290540540537</v>
      </c>
      <c r="AG187" s="43">
        <f>+V187*0.06*W187*X187*H187*(1+$AG$15)/H187*Y188</f>
        <v>2.1154560810810805</v>
      </c>
      <c r="AH187" s="43">
        <v>0</v>
      </c>
      <c r="AI187" s="43">
        <f>+AF187+AG187+AH187</f>
        <v>2.506048986486486</v>
      </c>
      <c r="AK187" s="43">
        <f>+AE187+AI187</f>
        <v>8.836199289851074</v>
      </c>
      <c r="AL187" s="11" t="str">
        <f>+$D187</f>
        <v>150-HP Wheel Tractor</v>
      </c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</row>
    <row r="188" spans="2:110" ht="12.75">
      <c r="B188" s="59"/>
      <c r="C188" s="59"/>
      <c r="D188" s="2" t="s">
        <v>71</v>
      </c>
      <c r="E188" s="21">
        <v>4950</v>
      </c>
      <c r="F188" s="21">
        <v>9000</v>
      </c>
      <c r="G188" s="63" t="s">
        <v>91</v>
      </c>
      <c r="H188" s="4">
        <v>100</v>
      </c>
      <c r="I188" s="8">
        <v>3.7</v>
      </c>
      <c r="J188" s="4">
        <v>15</v>
      </c>
      <c r="K188" s="4">
        <v>0.8</v>
      </c>
      <c r="L188" s="34">
        <v>900</v>
      </c>
      <c r="M188" s="34">
        <v>2500</v>
      </c>
      <c r="N188" s="46">
        <f>+M188/H188</f>
        <v>25</v>
      </c>
      <c r="O188" s="37">
        <f>+N188</f>
        <v>25</v>
      </c>
      <c r="P188" s="34">
        <v>0.1385</v>
      </c>
      <c r="Q188" s="5">
        <f>(F188+F188*P188)/2</f>
        <v>5123.25</v>
      </c>
      <c r="R188" s="44">
        <v>0</v>
      </c>
      <c r="S188" s="38">
        <v>0.006</v>
      </c>
      <c r="T188" s="49">
        <v>0.16</v>
      </c>
      <c r="U188" s="50">
        <v>1.6</v>
      </c>
      <c r="V188" s="61" t="s">
        <v>92</v>
      </c>
      <c r="W188" s="61" t="s">
        <v>92</v>
      </c>
      <c r="X188" s="61" t="s">
        <v>92</v>
      </c>
      <c r="Y188" s="7">
        <f>1/(K188*I188*5280*J188/43560)</f>
        <v>0.18581081081081077</v>
      </c>
      <c r="Z188" s="60">
        <f>F188*(1-$P188)/N188/$H188*$Y188</f>
        <v>0.5762736486486485</v>
      </c>
      <c r="AA188" s="60">
        <f>+Q188*$AA$15/$H188*Y188</f>
        <v>0.13327373310810808</v>
      </c>
      <c r="AB188" s="60">
        <f>+Q188*R188/$H188*Y188</f>
        <v>0</v>
      </c>
      <c r="AC188" s="60">
        <f>+Q188*$AC$15/$H188*Y188</f>
        <v>0.7615641891891891</v>
      </c>
      <c r="AD188" s="60">
        <f>+Q188*S188/$H188*Y188</f>
        <v>0.057117314189189174</v>
      </c>
      <c r="AE188" s="60">
        <f>+Z188+AA188+AB188+AC188+AD188</f>
        <v>1.5282288851351349</v>
      </c>
      <c r="AF188" s="60">
        <f>+F188*(T188*(H188*O188/1000)^U188)/N188/H188*Y188</f>
        <v>0.46365769913756405</v>
      </c>
      <c r="AG188" s="60">
        <v>0</v>
      </c>
      <c r="AH188" s="60">
        <f>+H188*$AH$14*$AH$15/H188*Y188</f>
        <v>1.2263513513513513</v>
      </c>
      <c r="AI188" s="60">
        <f>+AF188+AG188+AH188</f>
        <v>1.6900090504889154</v>
      </c>
      <c r="AK188" s="60">
        <f>+AE188+AI188</f>
        <v>3.2182379356240505</v>
      </c>
      <c r="AL188" s="11" t="str">
        <f>+$D188</f>
        <v>Cultipacker</v>
      </c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</row>
    <row r="189" spans="2:110" ht="12.75">
      <c r="B189" s="59"/>
      <c r="C189" s="59"/>
      <c r="D189" s="2"/>
      <c r="E189" s="21"/>
      <c r="F189" s="21"/>
      <c r="G189" s="6"/>
      <c r="H189" s="4"/>
      <c r="I189" s="8"/>
      <c r="J189" s="4"/>
      <c r="K189" s="4"/>
      <c r="L189" s="34"/>
      <c r="M189" s="34"/>
      <c r="N189" s="46"/>
      <c r="O189" s="51"/>
      <c r="P189" s="34"/>
      <c r="Q189" s="5"/>
      <c r="R189" s="44"/>
      <c r="S189" s="38"/>
      <c r="T189" s="49"/>
      <c r="U189" s="50"/>
      <c r="V189" s="9"/>
      <c r="W189" s="6"/>
      <c r="X189" s="6"/>
      <c r="Y189" s="7"/>
      <c r="Z189" s="43">
        <f aca="true" t="shared" si="38" ref="Z189:AI189">+Z187+Z188</f>
        <v>3.9374154026475447</v>
      </c>
      <c r="AA189" s="43">
        <f t="shared" si="38"/>
        <v>0.5254069377413126</v>
      </c>
      <c r="AB189" s="43">
        <f t="shared" si="38"/>
        <v>0.08402854384997241</v>
      </c>
      <c r="AC189" s="43">
        <f t="shared" si="38"/>
        <v>3.0023253585217864</v>
      </c>
      <c r="AD189" s="43">
        <f t="shared" si="38"/>
        <v>0.3092029457391064</v>
      </c>
      <c r="AE189" s="43">
        <f t="shared" si="38"/>
        <v>7.858379188499724</v>
      </c>
      <c r="AF189" s="43">
        <f t="shared" si="38"/>
        <v>0.8542506045429694</v>
      </c>
      <c r="AG189" s="43">
        <f t="shared" si="38"/>
        <v>2.1154560810810805</v>
      </c>
      <c r="AH189" s="43">
        <f t="shared" si="38"/>
        <v>1.2263513513513513</v>
      </c>
      <c r="AI189" s="43">
        <f t="shared" si="38"/>
        <v>4.196058036975401</v>
      </c>
      <c r="AK189" s="43">
        <f>+AK187+AK188</f>
        <v>12.054437225475123</v>
      </c>
      <c r="AL189" s="1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</row>
    <row r="190" spans="2:110" ht="12.75">
      <c r="B190" s="59"/>
      <c r="C190" s="59"/>
      <c r="D190" s="2"/>
      <c r="E190" s="21"/>
      <c r="F190" s="21"/>
      <c r="G190" s="6"/>
      <c r="H190" s="4"/>
      <c r="I190" s="8"/>
      <c r="J190" s="4"/>
      <c r="K190" s="4"/>
      <c r="L190" s="34"/>
      <c r="M190" s="34"/>
      <c r="N190" s="46"/>
      <c r="O190" s="51"/>
      <c r="P190" s="34"/>
      <c r="Q190" s="5"/>
      <c r="R190" s="44"/>
      <c r="S190" s="38"/>
      <c r="T190" s="49"/>
      <c r="U190" s="50"/>
      <c r="V190" s="9"/>
      <c r="W190" s="6"/>
      <c r="X190" s="6"/>
      <c r="Y190" s="7"/>
      <c r="Z190" s="23"/>
      <c r="AA190" s="23"/>
      <c r="AB190" s="23"/>
      <c r="AC190" s="23"/>
      <c r="AD190" s="23"/>
      <c r="AE190" s="43"/>
      <c r="AF190" s="23"/>
      <c r="AG190" s="23"/>
      <c r="AH190" s="23"/>
      <c r="AI190" s="23"/>
      <c r="AK190" s="48"/>
      <c r="AL190" s="1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</row>
    <row r="191" spans="2:110" ht="12.75">
      <c r="B191" s="59"/>
      <c r="C191" s="59"/>
      <c r="D191" s="2" t="s">
        <v>61</v>
      </c>
      <c r="E191" s="21">
        <v>42250</v>
      </c>
      <c r="F191" s="21">
        <v>65000</v>
      </c>
      <c r="G191" s="4">
        <v>150</v>
      </c>
      <c r="H191" s="22">
        <f>+(1030*1+16*3)/4</f>
        <v>269.5</v>
      </c>
      <c r="I191" s="63" t="s">
        <v>91</v>
      </c>
      <c r="J191" s="64" t="s">
        <v>91</v>
      </c>
      <c r="K191" s="64" t="s">
        <v>91</v>
      </c>
      <c r="L191" s="34">
        <v>19500</v>
      </c>
      <c r="M191" s="35">
        <f>+N191*H191</f>
        <v>2695</v>
      </c>
      <c r="N191" s="46">
        <f>+M191/H191</f>
        <v>10</v>
      </c>
      <c r="O191" s="37">
        <f>+N191</f>
        <v>10</v>
      </c>
      <c r="P191" s="38">
        <v>0.25</v>
      </c>
      <c r="Q191" s="5">
        <f>(F191+F191*P191)/2</f>
        <v>40625</v>
      </c>
      <c r="R191" s="39">
        <v>0.003</v>
      </c>
      <c r="S191" s="40">
        <v>0.009</v>
      </c>
      <c r="T191" s="40">
        <v>0.012</v>
      </c>
      <c r="U191" s="41">
        <v>2</v>
      </c>
      <c r="V191" s="9">
        <v>1</v>
      </c>
      <c r="W191" s="42">
        <v>150</v>
      </c>
      <c r="X191" s="9">
        <v>1.1</v>
      </c>
      <c r="Y191" s="61" t="s">
        <v>92</v>
      </c>
      <c r="Z191" s="43">
        <f>F191*(1-$P191)/N191/$H191*$Y192</f>
        <v>3.841304861713024</v>
      </c>
      <c r="AA191" s="43">
        <f>+Q191*$AA$15/$H191*Y192</f>
        <v>0.44815223386651953</v>
      </c>
      <c r="AB191" s="43">
        <f>+Q191*R191/$H191*Y192</f>
        <v>0.09603262154282562</v>
      </c>
      <c r="AC191" s="43">
        <f>+Q191*$AC$15/$H191*Y192</f>
        <v>2.5608699078086827</v>
      </c>
      <c r="AD191" s="43">
        <f>+Q191*S191/$H191*Y192</f>
        <v>0.2880978646284768</v>
      </c>
      <c r="AE191" s="43">
        <f>+Z191+AA191+AB191+AC191+AD191</f>
        <v>7.234457489559529</v>
      </c>
      <c r="AF191" s="43">
        <f>+F191*(T191*(H191*O191/1000)^U191)/N191/H191*Y192</f>
        <v>0.4463918918918918</v>
      </c>
      <c r="AG191" s="43">
        <f>+V191*0.06*W191*X191*H191*(1+$AG$15)/H191*Y192</f>
        <v>2.417664092664092</v>
      </c>
      <c r="AH191" s="43">
        <v>0</v>
      </c>
      <c r="AI191" s="43">
        <f>+AF191+AG191+AH191</f>
        <v>2.864055984555984</v>
      </c>
      <c r="AK191" s="43">
        <f>+AE191+AI191</f>
        <v>10.098513474115514</v>
      </c>
      <c r="AL191" s="11" t="str">
        <f>+$D191</f>
        <v>150-HP Wheel Tractor</v>
      </c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</row>
    <row r="192" spans="2:110" ht="12.75">
      <c r="B192" s="59"/>
      <c r="C192" s="59"/>
      <c r="D192" s="3" t="s">
        <v>72</v>
      </c>
      <c r="E192" s="21">
        <v>10500</v>
      </c>
      <c r="F192" s="21">
        <v>17500</v>
      </c>
      <c r="G192" s="63" t="s">
        <v>91</v>
      </c>
      <c r="H192" s="4">
        <v>200</v>
      </c>
      <c r="I192" s="8">
        <v>3.7</v>
      </c>
      <c r="J192" s="4">
        <v>14</v>
      </c>
      <c r="K192" s="4">
        <v>0.75</v>
      </c>
      <c r="L192" s="34">
        <v>3500</v>
      </c>
      <c r="M192" s="34">
        <v>2000</v>
      </c>
      <c r="N192" s="46">
        <f>+M192/H192</f>
        <v>10</v>
      </c>
      <c r="O192" s="37">
        <f>+N192</f>
        <v>10</v>
      </c>
      <c r="P192" s="34">
        <v>0.1308</v>
      </c>
      <c r="Q192" s="5">
        <f>(F192+F192*P192)/2</f>
        <v>9894.5</v>
      </c>
      <c r="R192" s="44">
        <v>0</v>
      </c>
      <c r="S192" s="38">
        <v>0.006</v>
      </c>
      <c r="T192" s="49">
        <v>0.2</v>
      </c>
      <c r="U192" s="50">
        <v>1.4</v>
      </c>
      <c r="V192" s="61" t="s">
        <v>92</v>
      </c>
      <c r="W192" s="61" t="s">
        <v>92</v>
      </c>
      <c r="X192" s="61" t="s">
        <v>92</v>
      </c>
      <c r="Y192" s="7">
        <f>1/(K192*I192*5280*J192/43560)</f>
        <v>0.21235521235521232</v>
      </c>
      <c r="Z192" s="60">
        <f>F192*(1-$P192)/N192/$H192*$Y192</f>
        <v>1.6150675675675672</v>
      </c>
      <c r="AA192" s="60">
        <f>+Q192*$AA$15/$H192*Y192</f>
        <v>0.14708040540540537</v>
      </c>
      <c r="AB192" s="60">
        <f>+Q192*R192/$H192*Y192</f>
        <v>0</v>
      </c>
      <c r="AC192" s="60">
        <f>+Q192*$AC$15/$H192*Y192</f>
        <v>0.8404594594594593</v>
      </c>
      <c r="AD192" s="60">
        <f>+Q192*S192/$H192*Y192</f>
        <v>0.06303445945945946</v>
      </c>
      <c r="AE192" s="60">
        <f>+Z192+AA192+AB192+AC192+AD192</f>
        <v>2.6656418918918914</v>
      </c>
      <c r="AF192" s="60">
        <f>+F192*(T192*(H192*O192/1000)^U192)/N192/H192*Y192</f>
        <v>0.9807153390879618</v>
      </c>
      <c r="AG192" s="60">
        <v>0</v>
      </c>
      <c r="AH192" s="60">
        <f>+H192*$AH$14*$AH$15/H192*Y192</f>
        <v>1.4015444015444016</v>
      </c>
      <c r="AI192" s="60">
        <f>+AF192+AG192+AH192</f>
        <v>2.3822597406323633</v>
      </c>
      <c r="AJ192" s="70"/>
      <c r="AK192" s="60">
        <f>+AE192+AI192</f>
        <v>5.047901632524255</v>
      </c>
      <c r="AL192" s="11" t="str">
        <f>+$D192</f>
        <v>Fail</v>
      </c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</row>
    <row r="193" spans="2:110" ht="12.75">
      <c r="B193" s="59"/>
      <c r="C193" s="59"/>
      <c r="D193" s="3"/>
      <c r="E193" s="21"/>
      <c r="F193" s="21"/>
      <c r="G193" s="6"/>
      <c r="H193" s="4"/>
      <c r="I193" s="8"/>
      <c r="J193" s="4"/>
      <c r="K193" s="4"/>
      <c r="L193" s="34"/>
      <c r="M193" s="34"/>
      <c r="N193" s="46"/>
      <c r="O193" s="51"/>
      <c r="P193" s="34"/>
      <c r="Q193" s="5"/>
      <c r="R193" s="44"/>
      <c r="S193" s="38"/>
      <c r="T193" s="49"/>
      <c r="U193" s="50"/>
      <c r="V193" s="9"/>
      <c r="W193" s="6"/>
      <c r="X193" s="6"/>
      <c r="Y193" s="7"/>
      <c r="Z193" s="43">
        <f aca="true" t="shared" si="39" ref="Z193:AI193">+Z191+Z192</f>
        <v>5.4563724292805915</v>
      </c>
      <c r="AA193" s="43">
        <f t="shared" si="39"/>
        <v>0.5952326392719249</v>
      </c>
      <c r="AB193" s="43">
        <f t="shared" si="39"/>
        <v>0.09603262154282562</v>
      </c>
      <c r="AC193" s="43">
        <f t="shared" si="39"/>
        <v>3.401329367268142</v>
      </c>
      <c r="AD193" s="43">
        <f t="shared" si="39"/>
        <v>0.35113232408793627</v>
      </c>
      <c r="AE193" s="43">
        <f t="shared" si="39"/>
        <v>9.90009938145142</v>
      </c>
      <c r="AF193" s="43">
        <f t="shared" si="39"/>
        <v>1.4271072309798536</v>
      </c>
      <c r="AG193" s="43">
        <f t="shared" si="39"/>
        <v>2.417664092664092</v>
      </c>
      <c r="AH193" s="43">
        <f t="shared" si="39"/>
        <v>1.4015444015444016</v>
      </c>
      <c r="AI193" s="43">
        <f t="shared" si="39"/>
        <v>5.246315725188348</v>
      </c>
      <c r="AK193" s="43">
        <f>+AK191+AK192</f>
        <v>15.146415106639768</v>
      </c>
      <c r="AL193" s="1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</row>
    <row r="194" spans="2:110" ht="12.75">
      <c r="B194" s="59"/>
      <c r="C194" s="59"/>
      <c r="D194" s="3"/>
      <c r="E194" s="21"/>
      <c r="F194" s="21"/>
      <c r="G194" s="6"/>
      <c r="H194" s="4"/>
      <c r="I194" s="8"/>
      <c r="J194" s="4"/>
      <c r="K194" s="4"/>
      <c r="L194" s="34"/>
      <c r="M194" s="34"/>
      <c r="N194" s="46"/>
      <c r="O194" s="51"/>
      <c r="P194" s="34"/>
      <c r="Q194" s="5"/>
      <c r="R194" s="44"/>
      <c r="S194" s="38"/>
      <c r="T194" s="49"/>
      <c r="U194" s="50"/>
      <c r="V194" s="9"/>
      <c r="W194" s="6"/>
      <c r="X194" s="6"/>
      <c r="Y194" s="7"/>
      <c r="Z194" s="23"/>
      <c r="AA194" s="23"/>
      <c r="AB194" s="23"/>
      <c r="AC194" s="23"/>
      <c r="AD194" s="23"/>
      <c r="AE194" s="43"/>
      <c r="AF194" s="23"/>
      <c r="AG194" s="23"/>
      <c r="AH194" s="23"/>
      <c r="AI194" s="23"/>
      <c r="AK194" s="48"/>
      <c r="AL194" s="1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</row>
    <row r="195" spans="2:110" ht="12.75">
      <c r="B195" s="59"/>
      <c r="C195" s="59"/>
      <c r="D195" s="2" t="s">
        <v>61</v>
      </c>
      <c r="E195" s="21">
        <v>42250</v>
      </c>
      <c r="F195" s="21">
        <v>65000</v>
      </c>
      <c r="G195" s="4">
        <v>150</v>
      </c>
      <c r="H195" s="22">
        <f>+(1030*1+16*3)/4</f>
        <v>269.5</v>
      </c>
      <c r="I195" s="63" t="s">
        <v>91</v>
      </c>
      <c r="J195" s="64" t="s">
        <v>91</v>
      </c>
      <c r="K195" s="64" t="s">
        <v>91</v>
      </c>
      <c r="L195" s="34">
        <v>19500</v>
      </c>
      <c r="M195" s="35">
        <f>+N195*H195</f>
        <v>2695</v>
      </c>
      <c r="N195" s="46">
        <f>+M195/H195</f>
        <v>10</v>
      </c>
      <c r="O195" s="37">
        <f>+N195</f>
        <v>10</v>
      </c>
      <c r="P195" s="38">
        <v>0.25</v>
      </c>
      <c r="Q195" s="5">
        <f>(F195+F195*P195)/2</f>
        <v>40625</v>
      </c>
      <c r="R195" s="39">
        <v>0.003</v>
      </c>
      <c r="S195" s="40">
        <v>0.009</v>
      </c>
      <c r="T195" s="40">
        <v>0.012</v>
      </c>
      <c r="U195" s="41">
        <v>2</v>
      </c>
      <c r="V195" s="9">
        <v>1</v>
      </c>
      <c r="W195" s="42">
        <v>150</v>
      </c>
      <c r="X195" s="9">
        <v>1.1</v>
      </c>
      <c r="Y195" s="61" t="s">
        <v>92</v>
      </c>
      <c r="Z195" s="43">
        <f>F195*(1-$P195)/N195/$H195*$Y196</f>
        <v>3.5852178709321563</v>
      </c>
      <c r="AA195" s="43">
        <f>+Q195*$AA$15/$H195*Y196</f>
        <v>0.41827541827541825</v>
      </c>
      <c r="AB195" s="43">
        <f>+Q195*R195/$H195*Y196</f>
        <v>0.08963044677330391</v>
      </c>
      <c r="AC195" s="43">
        <f>+Q195*$AC$15/$H195*Y196</f>
        <v>2.390145247288104</v>
      </c>
      <c r="AD195" s="43">
        <f>+Q195*S195/$H195*Y196</f>
        <v>0.26889134031991174</v>
      </c>
      <c r="AE195" s="43">
        <f>+Z195+AA195+AB195+AC195+AD195</f>
        <v>6.752160323588894</v>
      </c>
      <c r="AF195" s="43">
        <f>+F195*(T195*(H195*O195/1000)^U195)/N195/H195*Y196</f>
        <v>0.4166324324324324</v>
      </c>
      <c r="AG195" s="43">
        <f>+V195*0.06*W195*X195*H195*(1+$AG$15)/H195*Y196</f>
        <v>2.256486486486486</v>
      </c>
      <c r="AH195" s="43">
        <v>0</v>
      </c>
      <c r="AI195" s="43">
        <f>+AF195+AG195+AH195</f>
        <v>2.6731189189189184</v>
      </c>
      <c r="AK195" s="43">
        <f>+AE195+AI195</f>
        <v>9.425279242507813</v>
      </c>
      <c r="AL195" s="11" t="str">
        <f>+$D195</f>
        <v>150-HP Wheel Tractor</v>
      </c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</row>
    <row r="196" spans="2:110" ht="12.75">
      <c r="B196" s="59"/>
      <c r="C196" s="59"/>
      <c r="D196" s="3" t="s">
        <v>73</v>
      </c>
      <c r="E196" s="21">
        <v>3080</v>
      </c>
      <c r="F196" s="21">
        <v>5600</v>
      </c>
      <c r="G196" s="63" t="s">
        <v>91</v>
      </c>
      <c r="H196" s="4">
        <v>167</v>
      </c>
      <c r="I196" s="8">
        <v>3.7</v>
      </c>
      <c r="J196" s="4">
        <v>15</v>
      </c>
      <c r="K196" s="4">
        <v>0.75</v>
      </c>
      <c r="L196" s="34">
        <v>560</v>
      </c>
      <c r="M196" s="34">
        <v>1000</v>
      </c>
      <c r="N196" s="46">
        <f>+M196/H196</f>
        <v>5.9880239520958085</v>
      </c>
      <c r="O196" s="37">
        <f>+N196</f>
        <v>5.9880239520958085</v>
      </c>
      <c r="P196" s="34">
        <v>0.1385</v>
      </c>
      <c r="Q196" s="5">
        <f>(F196+F196*P196)/2</f>
        <v>3187.8</v>
      </c>
      <c r="R196" s="44">
        <v>0</v>
      </c>
      <c r="S196" s="38">
        <v>0.006</v>
      </c>
      <c r="T196" s="49">
        <v>0.23</v>
      </c>
      <c r="U196" s="50">
        <v>1.4</v>
      </c>
      <c r="V196" s="61" t="s">
        <v>92</v>
      </c>
      <c r="W196" s="61" t="s">
        <v>92</v>
      </c>
      <c r="X196" s="61" t="s">
        <v>92</v>
      </c>
      <c r="Y196" s="7">
        <f>1/(K196*I196*5280*J196/43560)</f>
        <v>0.19819819819819817</v>
      </c>
      <c r="Z196" s="60">
        <f>F196*(1-$P196)/N196/$H196*$Y196</f>
        <v>0.9561873873873871</v>
      </c>
      <c r="AA196" s="60">
        <f>+Q196*$AA$15/$H196*Y196</f>
        <v>0.052966628904353455</v>
      </c>
      <c r="AB196" s="60">
        <f>+Q196*R196/$H196*Y196</f>
        <v>0</v>
      </c>
      <c r="AC196" s="60">
        <f>+Q196*$AC$15/$H196*Y196</f>
        <v>0.3026664508820197</v>
      </c>
      <c r="AD196" s="60">
        <f>+Q196*S196/$H196*Y196</f>
        <v>0.02269998381615148</v>
      </c>
      <c r="AE196" s="60">
        <f>+Z196+AA196+AB196+AC196+AD196</f>
        <v>1.3345204509899116</v>
      </c>
      <c r="AF196" s="60">
        <f>+F196*(T196*(H196*O196/1000)^U196)/N196/H196*Y196</f>
        <v>0.25527927927927924</v>
      </c>
      <c r="AG196" s="60">
        <v>0</v>
      </c>
      <c r="AH196" s="60">
        <f>+H196*$AH$14*$AH$15/H196*Y196</f>
        <v>1.308108108108108</v>
      </c>
      <c r="AI196" s="60">
        <f>+AF196+AG196+AH196</f>
        <v>1.5633873873873874</v>
      </c>
      <c r="AJ196" s="70"/>
      <c r="AK196" s="60">
        <f>+AE196+AI196</f>
        <v>2.897907838377299</v>
      </c>
      <c r="AL196" s="11" t="str">
        <f>+$D196</f>
        <v>Fail Chopper</v>
      </c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</row>
    <row r="197" spans="2:110" ht="12.75">
      <c r="B197" s="59"/>
      <c r="C197" s="59"/>
      <c r="D197" s="3"/>
      <c r="E197" s="21"/>
      <c r="F197" s="21"/>
      <c r="G197" s="6"/>
      <c r="H197" s="4"/>
      <c r="I197" s="8"/>
      <c r="J197" s="4"/>
      <c r="K197" s="4"/>
      <c r="L197" s="34"/>
      <c r="M197" s="34"/>
      <c r="N197" s="46"/>
      <c r="O197" s="51"/>
      <c r="P197" s="34"/>
      <c r="Q197" s="5"/>
      <c r="R197" s="44"/>
      <c r="S197" s="38"/>
      <c r="T197" s="49"/>
      <c r="U197" s="50"/>
      <c r="V197" s="9"/>
      <c r="W197" s="6"/>
      <c r="X197" s="6"/>
      <c r="Y197" s="7"/>
      <c r="Z197" s="43">
        <f aca="true" t="shared" si="40" ref="Z197:AI197">+Z195+Z196</f>
        <v>4.541405258319544</v>
      </c>
      <c r="AA197" s="43">
        <f t="shared" si="40"/>
        <v>0.4712420471797717</v>
      </c>
      <c r="AB197" s="43">
        <f t="shared" si="40"/>
        <v>0.08963044677330391</v>
      </c>
      <c r="AC197" s="43">
        <f t="shared" si="40"/>
        <v>2.692811698170124</v>
      </c>
      <c r="AD197" s="43">
        <f t="shared" si="40"/>
        <v>0.2915913241360632</v>
      </c>
      <c r="AE197" s="43">
        <f t="shared" si="40"/>
        <v>8.086680774578806</v>
      </c>
      <c r="AF197" s="43">
        <f t="shared" si="40"/>
        <v>0.6719117117117117</v>
      </c>
      <c r="AG197" s="43">
        <f t="shared" si="40"/>
        <v>2.256486486486486</v>
      </c>
      <c r="AH197" s="43">
        <f t="shared" si="40"/>
        <v>1.308108108108108</v>
      </c>
      <c r="AI197" s="43">
        <f t="shared" si="40"/>
        <v>4.236506306306306</v>
      </c>
      <c r="AK197" s="43">
        <f>+AK195+AK196</f>
        <v>12.323187080885113</v>
      </c>
      <c r="AL197" s="1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</row>
    <row r="198" spans="2:110" ht="12.75">
      <c r="B198" s="59"/>
      <c r="C198" s="59"/>
      <c r="D198" s="3"/>
      <c r="E198" s="21"/>
      <c r="F198" s="21"/>
      <c r="G198" s="6"/>
      <c r="H198" s="4"/>
      <c r="I198" s="8"/>
      <c r="J198" s="4"/>
      <c r="K198" s="4"/>
      <c r="L198" s="34"/>
      <c r="M198" s="34"/>
      <c r="N198" s="46"/>
      <c r="O198" s="51"/>
      <c r="P198" s="34"/>
      <c r="Q198" s="5"/>
      <c r="R198" s="44"/>
      <c r="S198" s="38"/>
      <c r="T198" s="49"/>
      <c r="U198" s="50"/>
      <c r="V198" s="9"/>
      <c r="W198" s="6"/>
      <c r="X198" s="6"/>
      <c r="Y198" s="7"/>
      <c r="Z198" s="23"/>
      <c r="AA198" s="23"/>
      <c r="AB198" s="23"/>
      <c r="AC198" s="23"/>
      <c r="AD198" s="23"/>
      <c r="AE198" s="43"/>
      <c r="AF198" s="23"/>
      <c r="AG198" s="23"/>
      <c r="AH198" s="23"/>
      <c r="AI198" s="23"/>
      <c r="AK198" s="48"/>
      <c r="AL198" s="1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</row>
    <row r="199" spans="2:110" ht="12.75">
      <c r="B199" s="59"/>
      <c r="C199" s="59"/>
      <c r="D199" s="2" t="s">
        <v>61</v>
      </c>
      <c r="E199" s="21">
        <v>42250</v>
      </c>
      <c r="F199" s="21">
        <v>65000</v>
      </c>
      <c r="G199" s="4">
        <v>150</v>
      </c>
      <c r="H199" s="22">
        <f>+(1030*1+16*3)/4</f>
        <v>269.5</v>
      </c>
      <c r="I199" s="63" t="s">
        <v>91</v>
      </c>
      <c r="J199" s="64" t="s">
        <v>91</v>
      </c>
      <c r="K199" s="64" t="s">
        <v>91</v>
      </c>
      <c r="L199" s="34">
        <v>19500</v>
      </c>
      <c r="M199" s="35">
        <f>+N199*H199</f>
        <v>2695</v>
      </c>
      <c r="N199" s="46">
        <f>+M199/H199</f>
        <v>10</v>
      </c>
      <c r="O199" s="37">
        <f>+N199</f>
        <v>10</v>
      </c>
      <c r="P199" s="38">
        <v>0.25</v>
      </c>
      <c r="Q199" s="5">
        <f>(F199+F199*P199)/2</f>
        <v>40625</v>
      </c>
      <c r="R199" s="39">
        <v>0.003</v>
      </c>
      <c r="S199" s="40">
        <v>0.009</v>
      </c>
      <c r="T199" s="40">
        <v>0.012</v>
      </c>
      <c r="U199" s="41">
        <v>2</v>
      </c>
      <c r="V199" s="9">
        <v>1</v>
      </c>
      <c r="W199" s="42">
        <v>150</v>
      </c>
      <c r="X199" s="9">
        <v>1.1</v>
      </c>
      <c r="Y199" s="61" t="s">
        <v>92</v>
      </c>
      <c r="Z199" s="43">
        <f>F199*(1-$P199)/N199/$H199*$Y200</f>
        <v>2.5208563154991723</v>
      </c>
      <c r="AA199" s="43">
        <f>+Q199*$AA$15/$H199*Y200</f>
        <v>0.29409990347490345</v>
      </c>
      <c r="AB199" s="43">
        <f>+Q199*R199/$H199*Y200</f>
        <v>0.06302140788747931</v>
      </c>
      <c r="AC199" s="43">
        <f>+Q199*$AC$15/$H199*Y200</f>
        <v>1.680570876999448</v>
      </c>
      <c r="AD199" s="43">
        <f>+Q199*S199/$H199*Y200</f>
        <v>0.1890642236624379</v>
      </c>
      <c r="AE199" s="43">
        <f>+Z199+AA199+AB199+AC199+AD199</f>
        <v>4.747612727523441</v>
      </c>
      <c r="AF199" s="43">
        <f>+F199*(T199*(H199*O199/1000)^U199)/N199/H199*Y200</f>
        <v>0.292944679054054</v>
      </c>
      <c r="AG199" s="43">
        <f>+V199*0.06*W199*X199*H199*(1+$AG$15)/H199*Y200</f>
        <v>1.5865920608108106</v>
      </c>
      <c r="AH199" s="43">
        <v>0</v>
      </c>
      <c r="AI199" s="43">
        <f>+AF199+AG199+AH199</f>
        <v>1.8795367398648646</v>
      </c>
      <c r="AK199" s="43">
        <f>+AE199+AI199</f>
        <v>6.627149467388305</v>
      </c>
      <c r="AL199" s="11" t="str">
        <f>+$D199</f>
        <v>150-HP Wheel Tractor</v>
      </c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</row>
    <row r="200" spans="2:110" ht="12.75">
      <c r="B200" s="59"/>
      <c r="C200" s="59"/>
      <c r="D200" s="2" t="s">
        <v>74</v>
      </c>
      <c r="E200" s="21">
        <v>10800</v>
      </c>
      <c r="F200" s="21">
        <v>18000</v>
      </c>
      <c r="G200" s="63" t="s">
        <v>91</v>
      </c>
      <c r="H200" s="4">
        <v>29</v>
      </c>
      <c r="I200" s="8">
        <v>3.7</v>
      </c>
      <c r="J200" s="4">
        <v>20</v>
      </c>
      <c r="K200" s="4">
        <v>0.8</v>
      </c>
      <c r="L200" s="34">
        <v>3600</v>
      </c>
      <c r="M200" s="34">
        <v>2000</v>
      </c>
      <c r="N200" s="46">
        <f>+M200/H200</f>
        <v>68.96551724137932</v>
      </c>
      <c r="O200" s="37">
        <f>+N200</f>
        <v>68.96551724137932</v>
      </c>
      <c r="P200" s="34">
        <v>0.1385</v>
      </c>
      <c r="Q200" s="5">
        <f>(F200+F200*P200)/2</f>
        <v>10246.5</v>
      </c>
      <c r="R200" s="44">
        <v>0</v>
      </c>
      <c r="S200" s="38">
        <v>0.006</v>
      </c>
      <c r="T200" s="49">
        <v>0.38</v>
      </c>
      <c r="U200" s="50">
        <v>1.4</v>
      </c>
      <c r="V200" s="61" t="s">
        <v>92</v>
      </c>
      <c r="W200" s="61" t="s">
        <v>92</v>
      </c>
      <c r="X200" s="61" t="s">
        <v>92</v>
      </c>
      <c r="Y200" s="7">
        <f>1/(K200*I200*5280*J200/43560)</f>
        <v>0.1393581081081081</v>
      </c>
      <c r="Z200" s="60">
        <f>F200*(1-$P200)/N200/$H200*$Y200</f>
        <v>1.080513091216216</v>
      </c>
      <c r="AA200" s="60">
        <f>+Q200*$AA$15/$H200*Y200</f>
        <v>0.689346895386766</v>
      </c>
      <c r="AB200" s="60">
        <f>+Q200*R200/$H200*Y200</f>
        <v>0</v>
      </c>
      <c r="AC200" s="60">
        <f>+Q200*$AC$15/$H200*Y200</f>
        <v>3.9391251164958057</v>
      </c>
      <c r="AD200" s="60">
        <f>+Q200*S200/$H200*Y200</f>
        <v>0.2954343837371854</v>
      </c>
      <c r="AE200" s="60">
        <f>+Z200+AA200+AB200+AC200+AD200</f>
        <v>6.004419486835973</v>
      </c>
      <c r="AF200" s="60">
        <f>+F200*(T200*(H200*O200/1000)^U200)/N200/H200*Y200</f>
        <v>1.2577674223803113</v>
      </c>
      <c r="AG200" s="60">
        <v>0</v>
      </c>
      <c r="AH200" s="60">
        <f>+H200*$AH$14*$AH$15/H200*Y200</f>
        <v>0.9197635135135135</v>
      </c>
      <c r="AI200" s="60">
        <f>+AF200+AG200+AH200</f>
        <v>2.1775309358938246</v>
      </c>
      <c r="AJ200" s="70"/>
      <c r="AK200" s="60">
        <f>+AE200+AI200</f>
        <v>8.181950422729798</v>
      </c>
      <c r="AL200" s="11" t="str">
        <f>+$D200</f>
        <v>Chisel  Plow</v>
      </c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</row>
    <row r="201" spans="2:110" ht="12.75">
      <c r="B201" s="59"/>
      <c r="C201" s="59"/>
      <c r="D201" s="2"/>
      <c r="E201" s="21"/>
      <c r="F201" s="21"/>
      <c r="G201" s="6"/>
      <c r="H201" s="4"/>
      <c r="I201" s="8"/>
      <c r="J201" s="4"/>
      <c r="K201" s="4"/>
      <c r="L201" s="34"/>
      <c r="M201" s="34"/>
      <c r="N201" s="46"/>
      <c r="O201" s="51"/>
      <c r="P201" s="34"/>
      <c r="Q201" s="5"/>
      <c r="R201" s="44"/>
      <c r="S201" s="38"/>
      <c r="T201" s="49"/>
      <c r="U201" s="50"/>
      <c r="V201" s="9"/>
      <c r="W201" s="6"/>
      <c r="X201" s="6"/>
      <c r="Y201" s="7"/>
      <c r="Z201" s="43">
        <f aca="true" t="shared" si="41" ref="Z201:AI201">+Z199+Z200</f>
        <v>3.6013694067153885</v>
      </c>
      <c r="AA201" s="43">
        <f t="shared" si="41"/>
        <v>0.9834467988616694</v>
      </c>
      <c r="AB201" s="43">
        <f t="shared" si="41"/>
        <v>0.06302140788747931</v>
      </c>
      <c r="AC201" s="43">
        <f t="shared" si="41"/>
        <v>5.619695993495254</v>
      </c>
      <c r="AD201" s="43">
        <f t="shared" si="41"/>
        <v>0.4844986073996233</v>
      </c>
      <c r="AE201" s="43">
        <f t="shared" si="41"/>
        <v>10.752032214359414</v>
      </c>
      <c r="AF201" s="43">
        <f t="shared" si="41"/>
        <v>1.5507121014343652</v>
      </c>
      <c r="AG201" s="43">
        <f t="shared" si="41"/>
        <v>1.5865920608108106</v>
      </c>
      <c r="AH201" s="43">
        <f t="shared" si="41"/>
        <v>0.9197635135135135</v>
      </c>
      <c r="AI201" s="43">
        <f t="shared" si="41"/>
        <v>4.057067675758689</v>
      </c>
      <c r="AK201" s="43">
        <f>+AK199+AK200</f>
        <v>14.809099890118103</v>
      </c>
      <c r="AL201" s="1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</row>
    <row r="202" spans="2:110" ht="12.75">
      <c r="B202" s="59"/>
      <c r="C202" s="59"/>
      <c r="D202" s="2"/>
      <c r="E202" s="21"/>
      <c r="F202" s="21"/>
      <c r="G202" s="6"/>
      <c r="H202" s="4"/>
      <c r="I202" s="8"/>
      <c r="J202" s="4"/>
      <c r="K202" s="4"/>
      <c r="L202" s="34"/>
      <c r="M202" s="34"/>
      <c r="N202" s="46"/>
      <c r="O202" s="51"/>
      <c r="P202" s="34"/>
      <c r="Q202" s="5"/>
      <c r="R202" s="44"/>
      <c r="S202" s="38"/>
      <c r="T202" s="49"/>
      <c r="U202" s="50"/>
      <c r="V202" s="9"/>
      <c r="W202" s="6"/>
      <c r="X202" s="6"/>
      <c r="Y202" s="7"/>
      <c r="Z202" s="23"/>
      <c r="AA202" s="23"/>
      <c r="AB202" s="23"/>
      <c r="AC202" s="23"/>
      <c r="AD202" s="23"/>
      <c r="AE202" s="43"/>
      <c r="AF202" s="23"/>
      <c r="AG202" s="23"/>
      <c r="AH202" s="23"/>
      <c r="AI202" s="23"/>
      <c r="AK202" s="48"/>
      <c r="AL202" s="1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</row>
    <row r="203" spans="2:110" ht="12.75">
      <c r="B203" s="59"/>
      <c r="C203" s="59"/>
      <c r="D203" s="2" t="s">
        <v>61</v>
      </c>
      <c r="E203" s="21">
        <v>42250</v>
      </c>
      <c r="F203" s="21">
        <v>65000</v>
      </c>
      <c r="G203" s="4">
        <v>150</v>
      </c>
      <c r="H203" s="22">
        <f>+(1030*1+16*3)/4</f>
        <v>269.5</v>
      </c>
      <c r="I203" s="63" t="s">
        <v>91</v>
      </c>
      <c r="J203" s="64" t="s">
        <v>91</v>
      </c>
      <c r="K203" s="64" t="s">
        <v>91</v>
      </c>
      <c r="L203" s="34">
        <v>19500</v>
      </c>
      <c r="M203" s="35">
        <f>+N203*H203</f>
        <v>2695</v>
      </c>
      <c r="N203" s="46">
        <f>+M203/H203</f>
        <v>10</v>
      </c>
      <c r="O203" s="37">
        <f>+N203</f>
        <v>10</v>
      </c>
      <c r="P203" s="38">
        <v>0.25</v>
      </c>
      <c r="Q203" s="5">
        <f>(F203+F203*P203)/2</f>
        <v>40625</v>
      </c>
      <c r="R203" s="39">
        <v>0.003</v>
      </c>
      <c r="S203" s="40">
        <v>0.009</v>
      </c>
      <c r="T203" s="40">
        <v>0.012</v>
      </c>
      <c r="U203" s="41">
        <v>2</v>
      </c>
      <c r="V203" s="9">
        <v>1</v>
      </c>
      <c r="W203" s="42">
        <v>150</v>
      </c>
      <c r="X203" s="9">
        <v>1.1</v>
      </c>
      <c r="Y203" s="61" t="s">
        <v>92</v>
      </c>
      <c r="Z203" s="43">
        <f>F203*(1-$P203)/N203/$H203*$Y204</f>
        <v>7.106413994169095</v>
      </c>
      <c r="AA203" s="43">
        <f>+Q203*$AA$15/$H203*Y204</f>
        <v>0.8290816326530611</v>
      </c>
      <c r="AB203" s="43">
        <f>+Q203*R203/$H203*Y204</f>
        <v>0.17766034985422738</v>
      </c>
      <c r="AC203" s="43">
        <f>+Q203*$AC$15/$H203*Y204</f>
        <v>4.737609329446063</v>
      </c>
      <c r="AD203" s="43">
        <f>+Q203*S203/$H203*Y204</f>
        <v>0.5329810495626821</v>
      </c>
      <c r="AE203" s="43">
        <f>+Z203+AA203+AB203+AC203+AD203</f>
        <v>13.38374635568513</v>
      </c>
      <c r="AF203" s="43">
        <f>+F203*(T203*(H203*O203/1000)^U203)/N203/H203*Y204</f>
        <v>0.8258249999999999</v>
      </c>
      <c r="AG203" s="43">
        <f>+V203*0.06*W203*X203*H203*(1+$AG$15)/H203*Y204</f>
        <v>4.47267857142857</v>
      </c>
      <c r="AH203" s="43">
        <v>0</v>
      </c>
      <c r="AI203" s="43">
        <f>+AF203+AG203+AH203</f>
        <v>5.29850357142857</v>
      </c>
      <c r="AK203" s="43">
        <f>+AE203+AI203</f>
        <v>18.682249927113702</v>
      </c>
      <c r="AL203" s="11" t="str">
        <f>+$D203</f>
        <v>150-HP Wheel Tractor</v>
      </c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</row>
    <row r="204" spans="2:110" ht="12.75">
      <c r="B204" s="59"/>
      <c r="C204" s="59"/>
      <c r="D204" s="3" t="s">
        <v>75</v>
      </c>
      <c r="E204" s="21">
        <v>6600</v>
      </c>
      <c r="F204" s="21">
        <v>12000</v>
      </c>
      <c r="G204" s="63" t="s">
        <v>91</v>
      </c>
      <c r="H204" s="4">
        <v>167</v>
      </c>
      <c r="I204" s="8">
        <v>3.5</v>
      </c>
      <c r="J204" s="4">
        <f>5*18/12</f>
        <v>7.5</v>
      </c>
      <c r="K204" s="4">
        <v>0.8</v>
      </c>
      <c r="L204" s="34">
        <v>1200</v>
      </c>
      <c r="M204" s="34">
        <v>2000</v>
      </c>
      <c r="N204" s="46">
        <f>+M204/H204</f>
        <v>11.976047904191617</v>
      </c>
      <c r="O204" s="37">
        <f>+N204</f>
        <v>11.976047904191617</v>
      </c>
      <c r="P204" s="34">
        <v>0.1768</v>
      </c>
      <c r="Q204" s="5">
        <f>(F204+F204*P204)/2</f>
        <v>7060.8</v>
      </c>
      <c r="R204" s="44">
        <v>0</v>
      </c>
      <c r="S204" s="38">
        <v>0.006</v>
      </c>
      <c r="T204" s="49">
        <v>0.43</v>
      </c>
      <c r="U204" s="50">
        <v>1.8</v>
      </c>
      <c r="V204" s="61" t="s">
        <v>92</v>
      </c>
      <c r="W204" s="61" t="s">
        <v>92</v>
      </c>
      <c r="X204" s="61" t="s">
        <v>92</v>
      </c>
      <c r="Y204" s="7">
        <f>1/(K204*I204*5280*J204/43560)</f>
        <v>0.3928571428571428</v>
      </c>
      <c r="Z204" s="60">
        <f>F204*(1-$P204)/N204/$H204*$Y204</f>
        <v>1.9403999999999995</v>
      </c>
      <c r="AA204" s="60">
        <f>+Q204*$AA$15/$H204*Y204</f>
        <v>0.23254131736526942</v>
      </c>
      <c r="AB204" s="60">
        <f>+Q204*R204/$H204*Y204</f>
        <v>0</v>
      </c>
      <c r="AC204" s="60">
        <f>+Q204*$AC$15/$H204*Y204</f>
        <v>1.3288075278015397</v>
      </c>
      <c r="AD204" s="60">
        <f>+Q204*S204/$H204*Y204</f>
        <v>0.09966056458511548</v>
      </c>
      <c r="AE204" s="60">
        <f>+Z204+AA204+AB204+AC204+AD204</f>
        <v>3.6014094097519243</v>
      </c>
      <c r="AF204" s="60">
        <f>+F204*(T204*(H204*O204/1000)^U204)/N204/H204*Y204</f>
        <v>3.5294607123348563</v>
      </c>
      <c r="AG204" s="60">
        <v>0</v>
      </c>
      <c r="AH204" s="60">
        <f>+H204*$AH$14*$AH$15/H204*Y204</f>
        <v>2.5928571428571425</v>
      </c>
      <c r="AI204" s="60">
        <f>+AF204+AG204+AH204</f>
        <v>6.122317855191999</v>
      </c>
      <c r="AJ204" s="70"/>
      <c r="AK204" s="60">
        <f>+AE204+AI204</f>
        <v>9.723727264943923</v>
      </c>
      <c r="AL204" s="11" t="str">
        <f>+$D204</f>
        <v>Mold-Board Plow</v>
      </c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</row>
    <row r="205" spans="2:110" ht="12.75">
      <c r="B205" s="59"/>
      <c r="C205" s="59"/>
      <c r="D205" s="3"/>
      <c r="E205" s="21"/>
      <c r="F205" s="21"/>
      <c r="G205" s="6"/>
      <c r="H205" s="4"/>
      <c r="I205" s="8"/>
      <c r="J205" s="4"/>
      <c r="K205" s="4"/>
      <c r="L205" s="34"/>
      <c r="M205" s="34"/>
      <c r="N205" s="46"/>
      <c r="O205" s="51"/>
      <c r="P205" s="34"/>
      <c r="Q205" s="5"/>
      <c r="R205" s="44"/>
      <c r="S205" s="38"/>
      <c r="T205" s="49"/>
      <c r="U205" s="50"/>
      <c r="V205" s="9"/>
      <c r="W205" s="6"/>
      <c r="X205" s="6"/>
      <c r="Y205" s="7"/>
      <c r="Z205" s="43">
        <f aca="true" t="shared" si="42" ref="Z205:AI205">+Z203+Z204</f>
        <v>9.046813994169096</v>
      </c>
      <c r="AA205" s="43">
        <f t="shared" si="42"/>
        <v>1.0616229500183305</v>
      </c>
      <c r="AB205" s="43">
        <f t="shared" si="42"/>
        <v>0.17766034985422738</v>
      </c>
      <c r="AC205" s="43">
        <f t="shared" si="42"/>
        <v>6.066416857247603</v>
      </c>
      <c r="AD205" s="43">
        <f t="shared" si="42"/>
        <v>0.6326416141477976</v>
      </c>
      <c r="AE205" s="43">
        <f t="shared" si="42"/>
        <v>16.985155765437053</v>
      </c>
      <c r="AF205" s="43">
        <f t="shared" si="42"/>
        <v>4.355285712334856</v>
      </c>
      <c r="AG205" s="43">
        <f t="shared" si="42"/>
        <v>4.47267857142857</v>
      </c>
      <c r="AH205" s="43">
        <f t="shared" si="42"/>
        <v>2.5928571428571425</v>
      </c>
      <c r="AI205" s="43">
        <f t="shared" si="42"/>
        <v>11.42082142662057</v>
      </c>
      <c r="AK205" s="43">
        <f>+AK203+AK204</f>
        <v>28.405977192057627</v>
      </c>
      <c r="AL205" s="1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</row>
    <row r="206" spans="2:110" ht="12.75">
      <c r="B206" s="59"/>
      <c r="C206" s="59"/>
      <c r="D206" s="3"/>
      <c r="E206" s="21"/>
      <c r="F206" s="21"/>
      <c r="G206" s="6"/>
      <c r="H206" s="4"/>
      <c r="I206" s="8"/>
      <c r="J206" s="4"/>
      <c r="K206" s="4"/>
      <c r="L206" s="34"/>
      <c r="M206" s="34"/>
      <c r="N206" s="46"/>
      <c r="O206" s="51"/>
      <c r="P206" s="34"/>
      <c r="Q206" s="5"/>
      <c r="R206" s="44"/>
      <c r="S206" s="38"/>
      <c r="T206" s="49"/>
      <c r="U206" s="50"/>
      <c r="V206" s="9"/>
      <c r="W206" s="6"/>
      <c r="X206" s="6"/>
      <c r="Y206" s="7"/>
      <c r="Z206" s="23"/>
      <c r="AA206" s="23"/>
      <c r="AB206" s="23"/>
      <c r="AC206" s="23"/>
      <c r="AD206" s="23"/>
      <c r="AE206" s="43"/>
      <c r="AF206" s="23"/>
      <c r="AG206" s="23"/>
      <c r="AH206" s="23"/>
      <c r="AI206" s="23"/>
      <c r="AK206" s="48"/>
      <c r="AL206" s="1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</row>
    <row r="207" spans="2:110" ht="12.75">
      <c r="B207" s="59"/>
      <c r="C207" s="59"/>
      <c r="D207" s="2" t="s">
        <v>61</v>
      </c>
      <c r="E207" s="21">
        <v>42250</v>
      </c>
      <c r="F207" s="21">
        <v>65000</v>
      </c>
      <c r="G207" s="4">
        <v>150</v>
      </c>
      <c r="H207" s="22">
        <f>+(1030*1+16*3)/4</f>
        <v>269.5</v>
      </c>
      <c r="I207" s="63" t="s">
        <v>91</v>
      </c>
      <c r="J207" s="64" t="s">
        <v>91</v>
      </c>
      <c r="K207" s="64" t="s">
        <v>91</v>
      </c>
      <c r="L207" s="34">
        <v>19500</v>
      </c>
      <c r="M207" s="35">
        <f>+N207*H207</f>
        <v>2695</v>
      </c>
      <c r="N207" s="46">
        <f>+M207/H207</f>
        <v>10</v>
      </c>
      <c r="O207" s="37">
        <f>+N207</f>
        <v>10</v>
      </c>
      <c r="P207" s="38">
        <v>0.25</v>
      </c>
      <c r="Q207" s="5">
        <f>(F207+F207*P207)/2</f>
        <v>40625</v>
      </c>
      <c r="R207" s="39">
        <v>0.003</v>
      </c>
      <c r="S207" s="40">
        <v>0.009</v>
      </c>
      <c r="T207" s="40">
        <v>0.012</v>
      </c>
      <c r="U207" s="41">
        <v>2</v>
      </c>
      <c r="V207" s="9">
        <v>1</v>
      </c>
      <c r="W207" s="42">
        <v>150</v>
      </c>
      <c r="X207" s="9">
        <v>1.1</v>
      </c>
      <c r="Y207" s="61" t="s">
        <v>92</v>
      </c>
      <c r="Z207" s="43">
        <f>F207*(1-$P207)/N207/$H207*$Y208</f>
        <v>4.441508746355685</v>
      </c>
      <c r="AA207" s="43">
        <f>+Q207*$AA$15/$H207*Y208</f>
        <v>0.5181760204081632</v>
      </c>
      <c r="AB207" s="43">
        <f>+Q207*R207/$H207*Y208</f>
        <v>0.11103771865889212</v>
      </c>
      <c r="AC207" s="43">
        <f>+Q207*$AC$15/$H207*Y208</f>
        <v>2.9610058309037894</v>
      </c>
      <c r="AD207" s="43">
        <f>+Q207*S207/$H207*Y208</f>
        <v>0.33311315597667635</v>
      </c>
      <c r="AE207" s="43">
        <f>+Z207+AA207+AB207+AC207+AD207</f>
        <v>8.364841472303205</v>
      </c>
      <c r="AF207" s="43">
        <f>+F207*(T207*(H207*O207/1000)^U207)/N207/H207*Y208</f>
        <v>0.5161406249999999</v>
      </c>
      <c r="AG207" s="43">
        <f>+V207*0.06*W207*X207*H207*(1+$AG$15)/H207*Y208</f>
        <v>2.7954241071428565</v>
      </c>
      <c r="AH207" s="43">
        <v>0</v>
      </c>
      <c r="AI207" s="43">
        <f>+AF207+AG207+AH207</f>
        <v>3.3115647321428563</v>
      </c>
      <c r="AK207" s="43">
        <f>+AE207+AI207</f>
        <v>11.67640620444606</v>
      </c>
      <c r="AL207" s="11" t="str">
        <f>+$D207</f>
        <v>150-HP Wheel Tractor</v>
      </c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</row>
    <row r="208" spans="2:110" ht="12.75">
      <c r="B208" s="59"/>
      <c r="C208" s="59"/>
      <c r="D208" s="3" t="s">
        <v>76</v>
      </c>
      <c r="E208" s="21">
        <v>2880</v>
      </c>
      <c r="F208" s="21">
        <v>4800</v>
      </c>
      <c r="G208" s="63" t="s">
        <v>91</v>
      </c>
      <c r="H208" s="4">
        <v>100</v>
      </c>
      <c r="I208" s="8">
        <v>3.5</v>
      </c>
      <c r="J208" s="4">
        <v>12</v>
      </c>
      <c r="K208" s="4">
        <v>0.8</v>
      </c>
      <c r="L208" s="34">
        <v>960</v>
      </c>
      <c r="M208" s="34">
        <v>1200</v>
      </c>
      <c r="N208" s="46">
        <f>+M208/H208</f>
        <v>12</v>
      </c>
      <c r="O208" s="37">
        <f>+N208</f>
        <v>12</v>
      </c>
      <c r="P208" s="34">
        <v>0.1768</v>
      </c>
      <c r="Q208" s="5">
        <f>(F208+F208*P208)/2</f>
        <v>2824.32</v>
      </c>
      <c r="R208" s="44">
        <v>0</v>
      </c>
      <c r="S208" s="38">
        <v>0.006</v>
      </c>
      <c r="T208" s="49">
        <v>0.18</v>
      </c>
      <c r="U208" s="50">
        <v>1.7</v>
      </c>
      <c r="V208" s="61" t="s">
        <v>92</v>
      </c>
      <c r="W208" s="61" t="s">
        <v>92</v>
      </c>
      <c r="X208" s="61" t="s">
        <v>92</v>
      </c>
      <c r="Y208" s="7">
        <f>1/(K208*I208*5280*J208/43560)</f>
        <v>0.24553571428571425</v>
      </c>
      <c r="Z208" s="60">
        <f>F208*(1-$P208)/N208/$H208*$Y208</f>
        <v>0.8084999999999998</v>
      </c>
      <c r="AA208" s="60">
        <f>+Q208*$AA$15/$H208*Y208</f>
        <v>0.09708599999999998</v>
      </c>
      <c r="AB208" s="60">
        <f>+Q208*R208/$H208*Y208</f>
        <v>0</v>
      </c>
      <c r="AC208" s="60">
        <f>+Q208*$AC$15/$H208*Y208</f>
        <v>0.5547771428571427</v>
      </c>
      <c r="AD208" s="60">
        <f>+Q208*S208/$H208*Y208</f>
        <v>0.04160828571428571</v>
      </c>
      <c r="AE208" s="60">
        <f>+Z208+AA208+AB208+AC208+AD208</f>
        <v>1.5019714285714283</v>
      </c>
      <c r="AF208" s="60">
        <f>+F208*(T208*(H208*O208/1000)^U208)/N208/H208*Y208</f>
        <v>0.24102122302004986</v>
      </c>
      <c r="AG208" s="60">
        <v>0</v>
      </c>
      <c r="AH208" s="60">
        <f>+H208*$AH$14*$AH$15/H208*Y208</f>
        <v>1.6205357142857144</v>
      </c>
      <c r="AI208" s="60">
        <f>+AF208+AG208+AH208</f>
        <v>1.8615569373057643</v>
      </c>
      <c r="AJ208" s="70"/>
      <c r="AK208" s="60">
        <f>+AE208+AI208</f>
        <v>3.3635283658771926</v>
      </c>
      <c r="AL208" s="11" t="str">
        <f>+$D208</f>
        <v>V-Ripper</v>
      </c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</row>
    <row r="209" spans="2:110" ht="12.75">
      <c r="B209" s="59"/>
      <c r="C209" s="59"/>
      <c r="D209" s="3"/>
      <c r="E209" s="21"/>
      <c r="F209" s="21"/>
      <c r="G209" s="6"/>
      <c r="H209" s="4"/>
      <c r="I209" s="8"/>
      <c r="J209" s="4"/>
      <c r="K209" s="4"/>
      <c r="L209" s="34"/>
      <c r="M209" s="34"/>
      <c r="N209" s="46"/>
      <c r="O209" s="51"/>
      <c r="P209" s="34"/>
      <c r="Q209" s="5"/>
      <c r="R209" s="44"/>
      <c r="S209" s="38"/>
      <c r="T209" s="49"/>
      <c r="U209" s="50"/>
      <c r="V209" s="9"/>
      <c r="W209" s="6"/>
      <c r="X209" s="6"/>
      <c r="Y209" s="7"/>
      <c r="Z209" s="43">
        <f aca="true" t="shared" si="43" ref="Z209:AI209">+Z207+Z208</f>
        <v>5.250008746355684</v>
      </c>
      <c r="AA209" s="43">
        <f t="shared" si="43"/>
        <v>0.6152620204081632</v>
      </c>
      <c r="AB209" s="43">
        <f t="shared" si="43"/>
        <v>0.11103771865889212</v>
      </c>
      <c r="AC209" s="43">
        <f t="shared" si="43"/>
        <v>3.515782973760932</v>
      </c>
      <c r="AD209" s="43">
        <f t="shared" si="43"/>
        <v>0.37472144169096205</v>
      </c>
      <c r="AE209" s="43">
        <f t="shared" si="43"/>
        <v>9.866812900874633</v>
      </c>
      <c r="AF209" s="43">
        <f t="shared" si="43"/>
        <v>0.7571618480200497</v>
      </c>
      <c r="AG209" s="43">
        <f t="shared" si="43"/>
        <v>2.7954241071428565</v>
      </c>
      <c r="AH209" s="43">
        <f t="shared" si="43"/>
        <v>1.6205357142857144</v>
      </c>
      <c r="AI209" s="43">
        <f t="shared" si="43"/>
        <v>5.173121669448621</v>
      </c>
      <c r="AK209" s="43">
        <f>+AK207+AK208</f>
        <v>15.039934570323252</v>
      </c>
      <c r="AL209" s="1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</row>
    <row r="210" spans="2:110" ht="12.75">
      <c r="B210" s="59"/>
      <c r="C210" s="59"/>
      <c r="D210" s="3"/>
      <c r="E210" s="21"/>
      <c r="F210" s="21"/>
      <c r="G210" s="6"/>
      <c r="H210" s="4"/>
      <c r="I210" s="8"/>
      <c r="J210" s="4"/>
      <c r="K210" s="4"/>
      <c r="L210" s="34"/>
      <c r="M210" s="34"/>
      <c r="N210" s="46"/>
      <c r="O210" s="51"/>
      <c r="P210" s="34"/>
      <c r="Q210" s="5"/>
      <c r="R210" s="44"/>
      <c r="S210" s="38"/>
      <c r="T210" s="49"/>
      <c r="U210" s="50"/>
      <c r="V210" s="9"/>
      <c r="W210" s="6"/>
      <c r="X210" s="6"/>
      <c r="Y210" s="7"/>
      <c r="Z210" s="23"/>
      <c r="AA210" s="23"/>
      <c r="AB210" s="23"/>
      <c r="AC210" s="23"/>
      <c r="AD210" s="23"/>
      <c r="AE210" s="43"/>
      <c r="AF210" s="23"/>
      <c r="AG210" s="23"/>
      <c r="AH210" s="23"/>
      <c r="AI210" s="23"/>
      <c r="AK210" s="48"/>
      <c r="AL210" s="1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</row>
    <row r="211" spans="2:110" ht="12.75">
      <c r="B211" s="59"/>
      <c r="C211" s="59"/>
      <c r="D211" s="2" t="s">
        <v>61</v>
      </c>
      <c r="E211" s="21">
        <v>42250</v>
      </c>
      <c r="F211" s="21">
        <v>65000</v>
      </c>
      <c r="G211" s="4">
        <v>150</v>
      </c>
      <c r="H211" s="22">
        <f>+(1030*1+16*3)/4</f>
        <v>269.5</v>
      </c>
      <c r="I211" s="63" t="s">
        <v>91</v>
      </c>
      <c r="J211" s="64" t="s">
        <v>91</v>
      </c>
      <c r="K211" s="64" t="s">
        <v>91</v>
      </c>
      <c r="L211" s="34">
        <v>19500</v>
      </c>
      <c r="M211" s="35">
        <f>+N211*H211</f>
        <v>2695</v>
      </c>
      <c r="N211" s="46">
        <f>+M211/H211</f>
        <v>10</v>
      </c>
      <c r="O211" s="37">
        <f>+N211</f>
        <v>10</v>
      </c>
      <c r="P211" s="38">
        <v>0.25</v>
      </c>
      <c r="Q211" s="5">
        <f>(F211+F211*P211)/2</f>
        <v>40625</v>
      </c>
      <c r="R211" s="39">
        <v>0.003</v>
      </c>
      <c r="S211" s="40">
        <v>0.009</v>
      </c>
      <c r="T211" s="40">
        <v>0.012</v>
      </c>
      <c r="U211" s="41">
        <v>2</v>
      </c>
      <c r="V211" s="9">
        <v>1</v>
      </c>
      <c r="W211" s="42">
        <v>150</v>
      </c>
      <c r="X211" s="9">
        <v>1.1</v>
      </c>
      <c r="Y211" s="61" t="s">
        <v>92</v>
      </c>
      <c r="Z211" s="43">
        <f>F211*(1-$P211)/N211/$H211*$Y212</f>
        <v>3.1090561224489797</v>
      </c>
      <c r="AA211" s="43">
        <f>+Q211*$AA$15/$H211*Y212</f>
        <v>0.3627232142857143</v>
      </c>
      <c r="AB211" s="43">
        <f>+Q211*R211/$H211*Y212</f>
        <v>0.0777264030612245</v>
      </c>
      <c r="AC211" s="43">
        <f>+Q211*$AC$15/$H211*Y212</f>
        <v>2.072704081632653</v>
      </c>
      <c r="AD211" s="43">
        <f>+Q211*S211/$H211*Y212</f>
        <v>0.23317920918367346</v>
      </c>
      <c r="AE211" s="43">
        <f>+Z211+AA211+AB211+AC211+AD211</f>
        <v>5.855389030612245</v>
      </c>
      <c r="AF211" s="43">
        <f>+F211*(T211*(H211*O211/1000)^U211)/N211/H211*Y212</f>
        <v>0.3612984375</v>
      </c>
      <c r="AG211" s="43">
        <f>+V211*0.06*W211*X211*H211*(1+$AG$15)/H211*Y212</f>
        <v>1.956796875</v>
      </c>
      <c r="AH211" s="43">
        <v>0</v>
      </c>
      <c r="AI211" s="43">
        <f>+AF211+AG211+AH211</f>
        <v>2.3180953125</v>
      </c>
      <c r="AK211" s="43">
        <f>+AE211+AI211</f>
        <v>8.173484343112245</v>
      </c>
      <c r="AL211" s="11" t="str">
        <f>+$D211</f>
        <v>150-HP Wheel Tractor</v>
      </c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</row>
    <row r="212" spans="2:110" ht="12.75">
      <c r="B212" s="59"/>
      <c r="C212" s="59"/>
      <c r="D212" s="3" t="s">
        <v>77</v>
      </c>
      <c r="E212" s="21">
        <v>7200</v>
      </c>
      <c r="F212" s="21">
        <v>12000</v>
      </c>
      <c r="G212" s="63" t="s">
        <v>91</v>
      </c>
      <c r="H212" s="4">
        <v>11</v>
      </c>
      <c r="I212" s="8">
        <v>4</v>
      </c>
      <c r="J212" s="4">
        <v>15</v>
      </c>
      <c r="K212" s="4">
        <v>0.8</v>
      </c>
      <c r="L212" s="34">
        <v>2400</v>
      </c>
      <c r="M212" s="34">
        <v>2000</v>
      </c>
      <c r="N212" s="46">
        <f>+M212/H212</f>
        <v>181.8181818181818</v>
      </c>
      <c r="O212" s="37">
        <f>+N212</f>
        <v>181.8181818181818</v>
      </c>
      <c r="P212" s="34">
        <v>0.1308</v>
      </c>
      <c r="Q212" s="5">
        <f>(F212+F212*P212)/2</f>
        <v>6784.8</v>
      </c>
      <c r="R212" s="44">
        <v>0</v>
      </c>
      <c r="S212" s="38">
        <v>0.006</v>
      </c>
      <c r="T212" s="49">
        <v>0.16</v>
      </c>
      <c r="U212" s="50">
        <v>1.3</v>
      </c>
      <c r="V212" s="61" t="s">
        <v>92</v>
      </c>
      <c r="W212" s="61" t="s">
        <v>92</v>
      </c>
      <c r="X212" s="61" t="s">
        <v>92</v>
      </c>
      <c r="Y212" s="7">
        <f>1/(K212*I212*5280*J212/43560)</f>
        <v>0.171875</v>
      </c>
      <c r="Z212" s="60">
        <f>F212*(1-$P212)/N212/$H212*$Y212</f>
        <v>0.8963625</v>
      </c>
      <c r="AA212" s="60">
        <f>+Q212*$AA$15/$H212*Y212</f>
        <v>1.4841749999999998</v>
      </c>
      <c r="AB212" s="60">
        <f>+Q212*R212/$H212*Y212</f>
        <v>0</v>
      </c>
      <c r="AC212" s="60">
        <f>+Q212*$AC$15/$H212*Y212</f>
        <v>8.481</v>
      </c>
      <c r="AD212" s="60">
        <f>+Q212*S212/$H212*Y212</f>
        <v>0.6360750000000001</v>
      </c>
      <c r="AE212" s="60">
        <f>+Z212+AA212+AB212+AC212+AD212</f>
        <v>11.4976125</v>
      </c>
      <c r="AF212" s="60">
        <f>+F212*(T212*(H212*O212/1000)^U212)/N212/H212*Y212</f>
        <v>0.40627765640382235</v>
      </c>
      <c r="AG212" s="60">
        <v>0</v>
      </c>
      <c r="AH212" s="60">
        <f>+H212*$AH$14*$AH$15/H212*Y212</f>
        <v>1.1343750000000001</v>
      </c>
      <c r="AI212" s="60">
        <f>+AF212+AG212+AH212</f>
        <v>1.5406526564038225</v>
      </c>
      <c r="AJ212" s="70"/>
      <c r="AK212" s="60">
        <f>+AE212+AI212</f>
        <v>13.038265156403824</v>
      </c>
      <c r="AL212" s="11" t="str">
        <f>+$D212</f>
        <v>Roller</v>
      </c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</row>
    <row r="213" spans="2:110" ht="12.75">
      <c r="B213" s="59"/>
      <c r="C213" s="59"/>
      <c r="D213" s="3"/>
      <c r="E213" s="21"/>
      <c r="F213" s="21"/>
      <c r="G213" s="6"/>
      <c r="H213" s="4"/>
      <c r="I213" s="8"/>
      <c r="J213" s="4"/>
      <c r="K213" s="4"/>
      <c r="L213" s="34"/>
      <c r="M213" s="34"/>
      <c r="N213" s="46"/>
      <c r="O213" s="51"/>
      <c r="P213" s="34"/>
      <c r="Q213" s="5"/>
      <c r="R213" s="44"/>
      <c r="S213" s="38"/>
      <c r="T213" s="49"/>
      <c r="U213" s="50"/>
      <c r="V213" s="9"/>
      <c r="W213" s="6"/>
      <c r="X213" s="6"/>
      <c r="Y213" s="7"/>
      <c r="Z213" s="43">
        <f aca="true" t="shared" si="44" ref="Z213:AI213">+Z211+Z212</f>
        <v>4.00541862244898</v>
      </c>
      <c r="AA213" s="43">
        <f t="shared" si="44"/>
        <v>1.846898214285714</v>
      </c>
      <c r="AB213" s="43">
        <f t="shared" si="44"/>
        <v>0.0777264030612245</v>
      </c>
      <c r="AC213" s="43">
        <f t="shared" si="44"/>
        <v>10.553704081632652</v>
      </c>
      <c r="AD213" s="43">
        <f t="shared" si="44"/>
        <v>0.8692542091836735</v>
      </c>
      <c r="AE213" s="43">
        <f t="shared" si="44"/>
        <v>17.353001530612246</v>
      </c>
      <c r="AF213" s="43">
        <f t="shared" si="44"/>
        <v>0.7675760939038223</v>
      </c>
      <c r="AG213" s="43">
        <f t="shared" si="44"/>
        <v>1.956796875</v>
      </c>
      <c r="AH213" s="43">
        <f t="shared" si="44"/>
        <v>1.1343750000000001</v>
      </c>
      <c r="AI213" s="43">
        <f t="shared" si="44"/>
        <v>3.8587479689038227</v>
      </c>
      <c r="AK213" s="43">
        <f>+AK211+AK212</f>
        <v>21.211749499516067</v>
      </c>
      <c r="AL213" s="1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</row>
    <row r="214" spans="2:110" ht="12.75">
      <c r="B214" s="59"/>
      <c r="C214" s="59"/>
      <c r="D214" s="3"/>
      <c r="E214" s="21"/>
      <c r="F214" s="21"/>
      <c r="G214" s="6"/>
      <c r="H214" s="4"/>
      <c r="I214" s="8"/>
      <c r="J214" s="4"/>
      <c r="K214" s="4"/>
      <c r="L214" s="34"/>
      <c r="M214" s="34"/>
      <c r="N214" s="46"/>
      <c r="O214" s="51"/>
      <c r="P214" s="34"/>
      <c r="Q214" s="5"/>
      <c r="R214" s="44"/>
      <c r="S214" s="38"/>
      <c r="T214" s="49"/>
      <c r="U214" s="50"/>
      <c r="V214" s="9"/>
      <c r="W214" s="6"/>
      <c r="X214" s="6"/>
      <c r="Y214" s="7"/>
      <c r="Z214" s="23"/>
      <c r="AA214" s="23"/>
      <c r="AB214" s="23"/>
      <c r="AC214" s="23"/>
      <c r="AD214" s="23"/>
      <c r="AE214" s="43"/>
      <c r="AF214" s="23"/>
      <c r="AG214" s="23"/>
      <c r="AH214" s="23"/>
      <c r="AI214" s="23"/>
      <c r="AK214" s="48"/>
      <c r="AL214" s="1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</row>
    <row r="215" spans="2:110" ht="12.75">
      <c r="B215" s="59"/>
      <c r="C215" s="59"/>
      <c r="D215" s="2" t="s">
        <v>61</v>
      </c>
      <c r="E215" s="21">
        <v>42250</v>
      </c>
      <c r="F215" s="21">
        <v>65000</v>
      </c>
      <c r="G215" s="4">
        <v>150</v>
      </c>
      <c r="H215" s="22">
        <f>+(1030*1+16*3)/4</f>
        <v>269.5</v>
      </c>
      <c r="I215" s="63" t="s">
        <v>91</v>
      </c>
      <c r="J215" s="64" t="s">
        <v>91</v>
      </c>
      <c r="K215" s="64" t="s">
        <v>91</v>
      </c>
      <c r="L215" s="34">
        <v>19500</v>
      </c>
      <c r="M215" s="35">
        <f>+N215*H215</f>
        <v>2695</v>
      </c>
      <c r="N215" s="46">
        <f>+M215/H215</f>
        <v>10</v>
      </c>
      <c r="O215" s="37">
        <f>+N215</f>
        <v>10</v>
      </c>
      <c r="P215" s="38">
        <v>0.25</v>
      </c>
      <c r="Q215" s="5">
        <f>(F215+F215*P215)/2</f>
        <v>40625</v>
      </c>
      <c r="R215" s="39">
        <v>0.003</v>
      </c>
      <c r="S215" s="40">
        <v>0.009</v>
      </c>
      <c r="T215" s="40">
        <v>0.012</v>
      </c>
      <c r="U215" s="41">
        <v>2</v>
      </c>
      <c r="V215" s="9">
        <v>1</v>
      </c>
      <c r="W215" s="42">
        <v>150</v>
      </c>
      <c r="X215" s="9">
        <v>1.1</v>
      </c>
      <c r="Y215" s="61" t="s">
        <v>92</v>
      </c>
      <c r="Z215" s="43">
        <f>F215*(1-$P215)/N215/$H215*$Y216</f>
        <v>3.151070394373965</v>
      </c>
      <c r="AA215" s="43">
        <f>+Q215*$AA$15/$H215*Y216</f>
        <v>0.36762487934362925</v>
      </c>
      <c r="AB215" s="43">
        <f>+Q215*R215/$H215*Y216</f>
        <v>0.07877675985934912</v>
      </c>
      <c r="AC215" s="43">
        <f>+Q215*$AC$15/$H215*Y216</f>
        <v>2.1007135962493098</v>
      </c>
      <c r="AD215" s="43">
        <f>+Q215*S215/$H215*Y216</f>
        <v>0.23633027957804736</v>
      </c>
      <c r="AE215" s="43">
        <f>+Z215+AA215+AB215+AC215+AD215</f>
        <v>5.9345159094043005</v>
      </c>
      <c r="AF215" s="43">
        <f>+F215*(T215*(H215*O215/1000)^U215)/N215/H215*Y216</f>
        <v>0.36618084881756746</v>
      </c>
      <c r="AG215" s="43">
        <f>+V215*0.06*W215*X215*H215*(1+$AG$15)/H215*Y216</f>
        <v>1.983240076013513</v>
      </c>
      <c r="AH215" s="43">
        <v>0</v>
      </c>
      <c r="AI215" s="43">
        <f>+AF215+AG215+AH215</f>
        <v>2.3494209248310804</v>
      </c>
      <c r="AK215" s="43">
        <f>+AE215+AI215</f>
        <v>8.28393683423538</v>
      </c>
      <c r="AL215" s="11" t="str">
        <f>+$D215</f>
        <v>150-HP Wheel Tractor</v>
      </c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</row>
    <row r="216" spans="2:110" ht="12.75">
      <c r="B216" s="59"/>
      <c r="C216" s="59"/>
      <c r="D216" s="3" t="s">
        <v>78</v>
      </c>
      <c r="E216" s="21">
        <v>2200</v>
      </c>
      <c r="F216" s="21">
        <v>4000</v>
      </c>
      <c r="G216" s="63" t="s">
        <v>91</v>
      </c>
      <c r="H216" s="4">
        <v>8</v>
      </c>
      <c r="I216" s="8">
        <v>3.7</v>
      </c>
      <c r="J216" s="4">
        <v>16</v>
      </c>
      <c r="K216" s="4">
        <v>0.8</v>
      </c>
      <c r="L216" s="34">
        <v>400</v>
      </c>
      <c r="M216" s="34">
        <v>1500</v>
      </c>
      <c r="N216" s="46">
        <f>+M216/H216</f>
        <v>187.5</v>
      </c>
      <c r="O216" s="37">
        <f>+N216</f>
        <v>187.5</v>
      </c>
      <c r="P216" s="34">
        <v>0.1385</v>
      </c>
      <c r="Q216" s="5">
        <f>(F216+F216*P216)/2</f>
        <v>2277</v>
      </c>
      <c r="R216" s="44">
        <v>0</v>
      </c>
      <c r="S216" s="38">
        <v>0.006</v>
      </c>
      <c r="T216" s="49">
        <v>0.3</v>
      </c>
      <c r="U216" s="50">
        <v>1.4</v>
      </c>
      <c r="V216" s="61" t="s">
        <v>92</v>
      </c>
      <c r="W216" s="61" t="s">
        <v>92</v>
      </c>
      <c r="X216" s="61" t="s">
        <v>92</v>
      </c>
      <c r="Y216" s="7">
        <f>1/(K216*I216*5280*J216/43560)</f>
        <v>0.1741976351351351</v>
      </c>
      <c r="Z216" s="60">
        <f>F216*(1-$P216)/N216/$H216*$Y216</f>
        <v>0.4001900337837836</v>
      </c>
      <c r="AA216" s="60">
        <f>+Q216*$AA$15/$H216*Y216</f>
        <v>0.6941340266047296</v>
      </c>
      <c r="AB216" s="60">
        <f>+Q216*R216/$H216*Y216</f>
        <v>0</v>
      </c>
      <c r="AC216" s="60">
        <f>+Q216*$AC$15/$H216*Y216</f>
        <v>3.966480152027026</v>
      </c>
      <c r="AD216" s="60">
        <f>+Q216*S216/$H216*Y216</f>
        <v>0.29748601140202696</v>
      </c>
      <c r="AE216" s="60">
        <f>+Z216+AA216+AB216+AC216+AD216</f>
        <v>5.358290223817566</v>
      </c>
      <c r="AF216" s="60">
        <f>+F216*(T216*(H216*O216/1000)^U216)/N216/H216*Y216</f>
        <v>0.2458442213470073</v>
      </c>
      <c r="AG216" s="60">
        <v>0</v>
      </c>
      <c r="AH216" s="60">
        <f>+H216*$AH$14*$AH$15/H216*Y216</f>
        <v>1.1497043918918917</v>
      </c>
      <c r="AI216" s="60">
        <f>+AF216+AG216+AH216</f>
        <v>1.395548613238899</v>
      </c>
      <c r="AJ216" s="70"/>
      <c r="AK216" s="60">
        <f>+AE216+AI216</f>
        <v>6.753838837056465</v>
      </c>
      <c r="AL216" s="11" t="str">
        <f>+$D216</f>
        <v>Dixon Harrow</v>
      </c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</row>
    <row r="217" spans="2:110" ht="12.75">
      <c r="B217" s="59"/>
      <c r="C217" s="59"/>
      <c r="D217" s="3"/>
      <c r="E217" s="21"/>
      <c r="F217" s="21"/>
      <c r="G217" s="6"/>
      <c r="H217" s="4"/>
      <c r="I217" s="8"/>
      <c r="J217" s="4"/>
      <c r="K217" s="4"/>
      <c r="L217" s="34"/>
      <c r="M217" s="34"/>
      <c r="N217" s="46"/>
      <c r="O217" s="51"/>
      <c r="P217" s="34"/>
      <c r="Q217" s="5"/>
      <c r="R217" s="44"/>
      <c r="S217" s="38"/>
      <c r="T217" s="49"/>
      <c r="U217" s="50"/>
      <c r="V217" s="9"/>
      <c r="W217" s="6"/>
      <c r="X217" s="6"/>
      <c r="Y217" s="7"/>
      <c r="Z217" s="43">
        <f aca="true" t="shared" si="45" ref="Z217:AI217">+Z215+Z216</f>
        <v>3.5512604281577484</v>
      </c>
      <c r="AA217" s="43">
        <f t="shared" si="45"/>
        <v>1.0617589059483588</v>
      </c>
      <c r="AB217" s="43">
        <f t="shared" si="45"/>
        <v>0.07877675985934912</v>
      </c>
      <c r="AC217" s="43">
        <f t="shared" si="45"/>
        <v>6.067193748276336</v>
      </c>
      <c r="AD217" s="43">
        <f t="shared" si="45"/>
        <v>0.5338162909800743</v>
      </c>
      <c r="AE217" s="43">
        <f t="shared" si="45"/>
        <v>11.292806133221866</v>
      </c>
      <c r="AF217" s="43">
        <f t="shared" si="45"/>
        <v>0.6120250701645747</v>
      </c>
      <c r="AG217" s="43">
        <f t="shared" si="45"/>
        <v>1.983240076013513</v>
      </c>
      <c r="AH217" s="43">
        <f t="shared" si="45"/>
        <v>1.1497043918918917</v>
      </c>
      <c r="AI217" s="43">
        <f t="shared" si="45"/>
        <v>3.7449695380699795</v>
      </c>
      <c r="AK217" s="43">
        <f>+AK215+AK216</f>
        <v>15.037775671291845</v>
      </c>
      <c r="AL217" s="1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</row>
    <row r="218" spans="2:110" ht="12.75">
      <c r="B218" s="59"/>
      <c r="C218" s="59"/>
      <c r="D218" s="3"/>
      <c r="E218" s="21"/>
      <c r="F218" s="21"/>
      <c r="G218" s="6"/>
      <c r="H218" s="4"/>
      <c r="I218" s="8"/>
      <c r="J218" s="4"/>
      <c r="K218" s="4"/>
      <c r="L218" s="34"/>
      <c r="M218" s="34"/>
      <c r="N218" s="46"/>
      <c r="O218" s="51"/>
      <c r="P218" s="34"/>
      <c r="Q218" s="5"/>
      <c r="R218" s="44"/>
      <c r="S218" s="38"/>
      <c r="T218" s="49"/>
      <c r="U218" s="50"/>
      <c r="V218" s="9"/>
      <c r="W218" s="6"/>
      <c r="X218" s="6"/>
      <c r="Y218" s="7"/>
      <c r="Z218" s="23"/>
      <c r="AA218" s="23"/>
      <c r="AB218" s="23"/>
      <c r="AC218" s="23"/>
      <c r="AD218" s="23"/>
      <c r="AE218" s="43"/>
      <c r="AF218" s="23"/>
      <c r="AG218" s="23"/>
      <c r="AH218" s="23"/>
      <c r="AI218" s="23"/>
      <c r="AK218" s="48"/>
      <c r="AL218" s="1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</row>
    <row r="219" spans="2:110" ht="12.75">
      <c r="B219" s="59"/>
      <c r="C219" s="59"/>
      <c r="D219" s="2" t="s">
        <v>61</v>
      </c>
      <c r="E219" s="21">
        <v>42250</v>
      </c>
      <c r="F219" s="21">
        <v>65000</v>
      </c>
      <c r="G219" s="4">
        <v>150</v>
      </c>
      <c r="H219" s="22">
        <f>+(1030*1+16*3)/4</f>
        <v>269.5</v>
      </c>
      <c r="I219" s="63" t="s">
        <v>91</v>
      </c>
      <c r="J219" s="64" t="s">
        <v>91</v>
      </c>
      <c r="K219" s="64" t="s">
        <v>91</v>
      </c>
      <c r="L219" s="34">
        <v>19500</v>
      </c>
      <c r="M219" s="35">
        <f>+N219*H219</f>
        <v>2695</v>
      </c>
      <c r="N219" s="46">
        <f>+M219/H219</f>
        <v>10</v>
      </c>
      <c r="O219" s="37">
        <f>+N219</f>
        <v>10</v>
      </c>
      <c r="P219" s="38">
        <v>0.25</v>
      </c>
      <c r="Q219" s="5">
        <f>(F219+F219*P219)/2</f>
        <v>40625</v>
      </c>
      <c r="R219" s="39">
        <v>0.003</v>
      </c>
      <c r="S219" s="40">
        <v>0.009</v>
      </c>
      <c r="T219" s="40">
        <v>0.012</v>
      </c>
      <c r="U219" s="41">
        <v>2</v>
      </c>
      <c r="V219" s="9">
        <v>1</v>
      </c>
      <c r="W219" s="42">
        <v>150</v>
      </c>
      <c r="X219" s="9">
        <v>1.1</v>
      </c>
      <c r="Y219" s="61" t="s">
        <v>92</v>
      </c>
      <c r="Z219" s="43">
        <f>F219*(1-$P219)/N219/$H219*$Y220</f>
        <v>3.1090561224489797</v>
      </c>
      <c r="AA219" s="43">
        <f>+Q219*$AA$15/$H219*Y220</f>
        <v>0.3627232142857143</v>
      </c>
      <c r="AB219" s="43">
        <f>+Q219*R219/$H219*Y220</f>
        <v>0.0777264030612245</v>
      </c>
      <c r="AC219" s="43">
        <f>+Q219*$AC$15/$H219*Y220</f>
        <v>2.072704081632653</v>
      </c>
      <c r="AD219" s="43">
        <f>+Q219*S219/$H219*Y220</f>
        <v>0.23317920918367346</v>
      </c>
      <c r="AE219" s="43">
        <f>+Z219+AA219+AB219+AC219+AD219</f>
        <v>5.855389030612245</v>
      </c>
      <c r="AF219" s="43">
        <f>+F219*(T219*(H219*O219/1000)^U219)/N219/H219*Y220</f>
        <v>0.3612984375</v>
      </c>
      <c r="AG219" s="43">
        <f>+V219*0.06*W219*X219*H219*(1+$AG$15)/H219*Y220</f>
        <v>1.956796875</v>
      </c>
      <c r="AH219" s="43">
        <v>0</v>
      </c>
      <c r="AI219" s="43">
        <f>+AF219+AG219+AH219</f>
        <v>2.3180953125</v>
      </c>
      <c r="AK219" s="43">
        <f>+AE219+AI219</f>
        <v>8.173484343112245</v>
      </c>
      <c r="AL219" s="11" t="str">
        <f>+$D219</f>
        <v>150-HP Wheel Tractor</v>
      </c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</row>
    <row r="220" spans="2:110" ht="12.75">
      <c r="B220" s="59"/>
      <c r="C220" s="59"/>
      <c r="D220" s="3" t="s">
        <v>79</v>
      </c>
      <c r="E220" s="21">
        <v>2860</v>
      </c>
      <c r="F220" s="21">
        <v>5200</v>
      </c>
      <c r="G220" s="63" t="s">
        <v>91</v>
      </c>
      <c r="H220" s="4">
        <v>120</v>
      </c>
      <c r="I220" s="8">
        <v>4</v>
      </c>
      <c r="J220" s="4">
        <v>15</v>
      </c>
      <c r="K220" s="4">
        <v>0.8</v>
      </c>
      <c r="L220" s="34">
        <v>520</v>
      </c>
      <c r="M220" s="34">
        <v>1000</v>
      </c>
      <c r="N220" s="46">
        <f>+M220/H220</f>
        <v>8.333333333333334</v>
      </c>
      <c r="O220" s="37">
        <f>+N220</f>
        <v>8.333333333333334</v>
      </c>
      <c r="P220" s="34">
        <v>0.1385</v>
      </c>
      <c r="Q220" s="5">
        <f>(F220+F220*P220)/2</f>
        <v>2960.1</v>
      </c>
      <c r="R220" s="44">
        <v>0</v>
      </c>
      <c r="S220" s="38">
        <v>0.006</v>
      </c>
      <c r="T220" s="49">
        <v>0.25</v>
      </c>
      <c r="U220" s="50">
        <v>1.4</v>
      </c>
      <c r="V220" s="61" t="s">
        <v>92</v>
      </c>
      <c r="W220" s="61" t="s">
        <v>92</v>
      </c>
      <c r="X220" s="61" t="s">
        <v>92</v>
      </c>
      <c r="Y220" s="7">
        <f>1/(K220*I220*5280*J220/43560)</f>
        <v>0.171875</v>
      </c>
      <c r="Z220" s="60">
        <f>F220*(1-$P220)/N220/$H220*$Y220</f>
        <v>0.7699656249999999</v>
      </c>
      <c r="AA220" s="60">
        <f>+Q220*$AA$15/$H220*Y220</f>
        <v>0.059356171875</v>
      </c>
      <c r="AB220" s="60">
        <f>+Q220*R220/$H220*Y220</f>
        <v>0</v>
      </c>
      <c r="AC220" s="60">
        <f>+Q220*$AC$15/$H220*Y220</f>
        <v>0.339178125</v>
      </c>
      <c r="AD220" s="60">
        <f>+Q220*S220/$H220*Y220</f>
        <v>0.025438359375</v>
      </c>
      <c r="AE220" s="60">
        <f>+Z220+AA220+AB220+AC220+AD220</f>
        <v>1.19393828125</v>
      </c>
      <c r="AF220" s="60">
        <f>+F220*(T220*(H220*O220/1000)^U220)/N220/H220*Y220</f>
        <v>0.22343750000000004</v>
      </c>
      <c r="AG220" s="60">
        <v>0</v>
      </c>
      <c r="AH220" s="60">
        <f>+H220*$AH$14*$AH$15/H220*Y220</f>
        <v>1.134375</v>
      </c>
      <c r="AI220" s="60">
        <f>+AF220+AG220+AH220</f>
        <v>1.3578124999999999</v>
      </c>
      <c r="AJ220" s="70"/>
      <c r="AK220" s="60">
        <f>+AE220+AI220</f>
        <v>2.55175078125</v>
      </c>
      <c r="AL220" s="11" t="str">
        <f>+$D220</f>
        <v>Roller Harrow</v>
      </c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</row>
    <row r="221" spans="2:110" ht="12.75">
      <c r="B221" s="59"/>
      <c r="C221" s="59"/>
      <c r="D221" s="3"/>
      <c r="E221" s="21"/>
      <c r="F221" s="21"/>
      <c r="G221" s="6"/>
      <c r="H221" s="4"/>
      <c r="I221" s="8"/>
      <c r="J221" s="4"/>
      <c r="K221" s="4"/>
      <c r="L221" s="34"/>
      <c r="M221" s="34"/>
      <c r="N221" s="46"/>
      <c r="O221" s="51"/>
      <c r="P221" s="34"/>
      <c r="Q221" s="5"/>
      <c r="R221" s="44"/>
      <c r="S221" s="38"/>
      <c r="T221" s="49"/>
      <c r="U221" s="50"/>
      <c r="V221" s="9"/>
      <c r="W221" s="6"/>
      <c r="X221" s="6"/>
      <c r="Y221" s="7"/>
      <c r="Z221" s="43">
        <f aca="true" t="shared" si="46" ref="Z221:AI221">+Z219+Z220</f>
        <v>3.8790217474489794</v>
      </c>
      <c r="AA221" s="43">
        <f t="shared" si="46"/>
        <v>0.4220793861607143</v>
      </c>
      <c r="AB221" s="43">
        <f t="shared" si="46"/>
        <v>0.0777264030612245</v>
      </c>
      <c r="AC221" s="43">
        <f t="shared" si="46"/>
        <v>2.411882206632653</v>
      </c>
      <c r="AD221" s="43">
        <f t="shared" si="46"/>
        <v>0.25861756855867346</v>
      </c>
      <c r="AE221" s="43">
        <f t="shared" si="46"/>
        <v>7.049327311862244</v>
      </c>
      <c r="AF221" s="43">
        <f t="shared" si="46"/>
        <v>0.5847359375000001</v>
      </c>
      <c r="AG221" s="43">
        <f t="shared" si="46"/>
        <v>1.956796875</v>
      </c>
      <c r="AH221" s="43">
        <f t="shared" si="46"/>
        <v>1.134375</v>
      </c>
      <c r="AI221" s="43">
        <f t="shared" si="46"/>
        <v>3.6759078125</v>
      </c>
      <c r="AK221" s="43">
        <f>+AK219+AK220</f>
        <v>10.725235124362245</v>
      </c>
      <c r="AL221" s="1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</row>
    <row r="222" spans="2:110" ht="12.75">
      <c r="B222" s="59"/>
      <c r="C222" s="59"/>
      <c r="D222" s="3"/>
      <c r="E222" s="21"/>
      <c r="F222" s="21"/>
      <c r="G222" s="6"/>
      <c r="H222" s="4"/>
      <c r="I222" s="8"/>
      <c r="J222" s="4"/>
      <c r="K222" s="4"/>
      <c r="L222" s="34"/>
      <c r="M222" s="34"/>
      <c r="N222" s="46"/>
      <c r="O222" s="51"/>
      <c r="P222" s="34"/>
      <c r="Q222" s="5"/>
      <c r="R222" s="44"/>
      <c r="S222" s="38"/>
      <c r="T222" s="49"/>
      <c r="U222" s="50"/>
      <c r="V222" s="9"/>
      <c r="W222" s="6"/>
      <c r="X222" s="6"/>
      <c r="Y222" s="7"/>
      <c r="Z222" s="23"/>
      <c r="AA222" s="23"/>
      <c r="AB222" s="23"/>
      <c r="AC222" s="23"/>
      <c r="AD222" s="23"/>
      <c r="AE222" s="43"/>
      <c r="AF222" s="23"/>
      <c r="AG222" s="23"/>
      <c r="AH222" s="23"/>
      <c r="AI222" s="23"/>
      <c r="AK222" s="48"/>
      <c r="AL222" s="1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</row>
    <row r="223" spans="2:110" ht="12.75">
      <c r="B223" s="59"/>
      <c r="C223" s="59"/>
      <c r="D223" s="2" t="s">
        <v>61</v>
      </c>
      <c r="E223" s="21">
        <v>42250</v>
      </c>
      <c r="F223" s="21">
        <v>65000</v>
      </c>
      <c r="G223" s="4">
        <v>150</v>
      </c>
      <c r="H223" s="22">
        <f>+(1030*1+16*3)/4</f>
        <v>269.5</v>
      </c>
      <c r="I223" s="63" t="s">
        <v>91</v>
      </c>
      <c r="J223" s="64" t="s">
        <v>91</v>
      </c>
      <c r="K223" s="64" t="s">
        <v>91</v>
      </c>
      <c r="L223" s="34">
        <v>19500</v>
      </c>
      <c r="M223" s="35">
        <f>+N223*H223</f>
        <v>2695</v>
      </c>
      <c r="N223" s="46">
        <f>+M223/H223</f>
        <v>10</v>
      </c>
      <c r="O223" s="37">
        <f>+N223</f>
        <v>10</v>
      </c>
      <c r="P223" s="38">
        <v>0.25</v>
      </c>
      <c r="Q223" s="5">
        <f>(F223+F223*P223)/2</f>
        <v>40625</v>
      </c>
      <c r="R223" s="39">
        <v>0.003</v>
      </c>
      <c r="S223" s="40">
        <v>0.009</v>
      </c>
      <c r="T223" s="40">
        <v>0.012</v>
      </c>
      <c r="U223" s="41">
        <v>2</v>
      </c>
      <c r="V223" s="9">
        <v>1</v>
      </c>
      <c r="W223" s="42">
        <v>150</v>
      </c>
      <c r="X223" s="9">
        <v>1.1</v>
      </c>
      <c r="Y223" s="61" t="s">
        <v>92</v>
      </c>
      <c r="Z223" s="43">
        <f>F223*(1-$P223)/N223/$H223*$Y224</f>
        <v>2.5908801020408165</v>
      </c>
      <c r="AA223" s="43">
        <f>+Q223*$AA$15/$H223*Y224</f>
        <v>0.3022693452380953</v>
      </c>
      <c r="AB223" s="43">
        <f>+Q223*R223/$H223*Y224</f>
        <v>0.06477200255102042</v>
      </c>
      <c r="AC223" s="43">
        <f>+Q223*$AC$15/$H223*Y224</f>
        <v>1.7272534013605443</v>
      </c>
      <c r="AD223" s="43">
        <f>+Q223*S223/$H223*Y224</f>
        <v>0.19431600765306126</v>
      </c>
      <c r="AE223" s="43">
        <f>+Z223+AA223+AB223+AC223+AD223</f>
        <v>4.879490858843537</v>
      </c>
      <c r="AF223" s="43">
        <f>+F223*(T223*(H223*O223/1000)^U223)/N223/H223*Y224</f>
        <v>0.30108203125000005</v>
      </c>
      <c r="AG223" s="43">
        <f>+V223*0.06*W223*X223*H223*(1+$AG$15)/H223*Y224</f>
        <v>1.6306640625000002</v>
      </c>
      <c r="AH223" s="43">
        <v>0</v>
      </c>
      <c r="AI223" s="43">
        <f>+AF223+AG223+AH223</f>
        <v>1.9317460937500002</v>
      </c>
      <c r="AK223" s="43">
        <f>+AE223+AI223</f>
        <v>6.8112369525935375</v>
      </c>
      <c r="AL223" s="11" t="str">
        <f>+$D223</f>
        <v>150-HP Wheel Tractor</v>
      </c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</row>
    <row r="224" spans="2:110" ht="12.75">
      <c r="B224" s="59"/>
      <c r="C224" s="59"/>
      <c r="D224" s="3" t="s">
        <v>80</v>
      </c>
      <c r="E224" s="21">
        <v>900</v>
      </c>
      <c r="F224" s="21">
        <v>1500</v>
      </c>
      <c r="G224" s="63" t="s">
        <v>91</v>
      </c>
      <c r="H224" s="4">
        <v>100</v>
      </c>
      <c r="I224" s="8">
        <v>4</v>
      </c>
      <c r="J224" s="4">
        <v>18</v>
      </c>
      <c r="K224" s="4">
        <v>0.8</v>
      </c>
      <c r="L224" s="34">
        <v>300</v>
      </c>
      <c r="M224" s="34">
        <v>1200</v>
      </c>
      <c r="N224" s="46">
        <f>+M224/H224</f>
        <v>12</v>
      </c>
      <c r="O224" s="37">
        <f>+N224</f>
        <v>12</v>
      </c>
      <c r="P224" s="34">
        <v>0.1385</v>
      </c>
      <c r="Q224" s="5">
        <f>(F224+F224*P224)/2</f>
        <v>853.875</v>
      </c>
      <c r="R224" s="44">
        <v>0</v>
      </c>
      <c r="S224" s="38">
        <v>0.006</v>
      </c>
      <c r="T224" s="49">
        <v>0.25</v>
      </c>
      <c r="U224" s="50">
        <v>1.4</v>
      </c>
      <c r="V224" s="61" t="s">
        <v>92</v>
      </c>
      <c r="W224" s="61" t="s">
        <v>92</v>
      </c>
      <c r="X224" s="61" t="s">
        <v>92</v>
      </c>
      <c r="Y224" s="7">
        <f>1/(K224*I224*5280*J224/43560)</f>
        <v>0.14322916666666669</v>
      </c>
      <c r="Z224" s="60">
        <f>F224*(1-$P224)/N224/$H224*$Y224</f>
        <v>0.1542399088541667</v>
      </c>
      <c r="AA224" s="60">
        <f>+Q224*$AA$15/$H224*Y224</f>
        <v>0.01712197265625</v>
      </c>
      <c r="AB224" s="60">
        <f>+Q224*R224/$H224*Y224</f>
        <v>0</v>
      </c>
      <c r="AC224" s="60">
        <f>+Q224*$AC$15/$H224*Y224</f>
        <v>0.09783984375000002</v>
      </c>
      <c r="AD224" s="60">
        <f>+Q224*S224/$H224*Y224</f>
        <v>0.007337988281250002</v>
      </c>
      <c r="AE224" s="60">
        <f>+Z224+AA224+AB224+AC224+AD224</f>
        <v>0.27653971354166673</v>
      </c>
      <c r="AF224" s="60">
        <f>+F224*(T224*(H224*O224/1000)^U224)/N224/H224*Y224</f>
        <v>0.05777437171024547</v>
      </c>
      <c r="AG224" s="60">
        <v>0</v>
      </c>
      <c r="AH224" s="60">
        <f>+H224*$AH$14*$AH$15/H224*Y224</f>
        <v>0.9453125000000003</v>
      </c>
      <c r="AI224" s="60">
        <f>+AF224+AG224+AH224</f>
        <v>1.003086871710246</v>
      </c>
      <c r="AJ224" s="70"/>
      <c r="AK224" s="60">
        <f>+AE224+AI224</f>
        <v>1.2796265852519126</v>
      </c>
      <c r="AL224" s="11" t="str">
        <f>+$D224</f>
        <v>Chain Harrow</v>
      </c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</row>
    <row r="225" spans="2:110" ht="12.75">
      <c r="B225" s="59"/>
      <c r="C225" s="59"/>
      <c r="D225" s="3"/>
      <c r="E225" s="21"/>
      <c r="F225" s="21"/>
      <c r="G225" s="6"/>
      <c r="H225" s="4"/>
      <c r="I225" s="8"/>
      <c r="J225" s="4"/>
      <c r="K225" s="4"/>
      <c r="L225" s="34"/>
      <c r="M225" s="34"/>
      <c r="N225" s="46"/>
      <c r="O225" s="51"/>
      <c r="P225" s="34"/>
      <c r="Q225" s="5"/>
      <c r="R225" s="44"/>
      <c r="S225" s="38"/>
      <c r="T225" s="49"/>
      <c r="U225" s="50"/>
      <c r="V225" s="9"/>
      <c r="W225" s="6"/>
      <c r="X225" s="6"/>
      <c r="Y225" s="7"/>
      <c r="Z225" s="43">
        <f aca="true" t="shared" si="47" ref="Z225:AI225">+Z223+Z224</f>
        <v>2.745120010894983</v>
      </c>
      <c r="AA225" s="43">
        <f t="shared" si="47"/>
        <v>0.3193913178943453</v>
      </c>
      <c r="AB225" s="43">
        <f t="shared" si="47"/>
        <v>0.06477200255102042</v>
      </c>
      <c r="AC225" s="43">
        <f t="shared" si="47"/>
        <v>1.8250932451105444</v>
      </c>
      <c r="AD225" s="43">
        <f t="shared" si="47"/>
        <v>0.20165399593431127</v>
      </c>
      <c r="AE225" s="43">
        <f t="shared" si="47"/>
        <v>5.156030572385204</v>
      </c>
      <c r="AF225" s="43">
        <f t="shared" si="47"/>
        <v>0.3588564029602455</v>
      </c>
      <c r="AG225" s="43">
        <f t="shared" si="47"/>
        <v>1.6306640625000002</v>
      </c>
      <c r="AH225" s="43">
        <f t="shared" si="47"/>
        <v>0.9453125000000003</v>
      </c>
      <c r="AI225" s="43">
        <f t="shared" si="47"/>
        <v>2.934832965460246</v>
      </c>
      <c r="AK225" s="43">
        <f>+AK223+AK224</f>
        <v>8.09086353784545</v>
      </c>
      <c r="AL225" s="1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</row>
    <row r="226" spans="2:110" ht="12.75">
      <c r="B226" s="59"/>
      <c r="C226" s="59"/>
      <c r="D226" s="3"/>
      <c r="E226" s="21"/>
      <c r="F226" s="21"/>
      <c r="G226" s="6"/>
      <c r="H226" s="4"/>
      <c r="I226" s="8"/>
      <c r="J226" s="4"/>
      <c r="K226" s="4"/>
      <c r="L226" s="34"/>
      <c r="M226" s="34"/>
      <c r="N226" s="46"/>
      <c r="O226" s="51"/>
      <c r="P226" s="34"/>
      <c r="Q226" s="5"/>
      <c r="R226" s="44"/>
      <c r="S226" s="38"/>
      <c r="T226" s="49"/>
      <c r="U226" s="50"/>
      <c r="V226" s="9"/>
      <c r="W226" s="6"/>
      <c r="X226" s="6"/>
      <c r="Y226" s="7"/>
      <c r="Z226" s="23"/>
      <c r="AA226" s="23"/>
      <c r="AB226" s="23"/>
      <c r="AC226" s="23"/>
      <c r="AD226" s="23"/>
      <c r="AE226" s="43"/>
      <c r="AF226" s="23"/>
      <c r="AG226" s="23"/>
      <c r="AH226" s="23"/>
      <c r="AI226" s="23"/>
      <c r="AK226" s="48"/>
      <c r="AL226" s="1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</row>
    <row r="227" spans="2:110" ht="12.75">
      <c r="B227" s="59"/>
      <c r="C227" s="59"/>
      <c r="D227" s="2" t="s">
        <v>61</v>
      </c>
      <c r="E227" s="21">
        <v>42250</v>
      </c>
      <c r="F227" s="21">
        <v>65000</v>
      </c>
      <c r="G227" s="4">
        <v>150</v>
      </c>
      <c r="H227" s="22">
        <f>+(1030*1+16*3)/4</f>
        <v>269.5</v>
      </c>
      <c r="I227" s="63" t="s">
        <v>91</v>
      </c>
      <c r="J227" s="64" t="s">
        <v>91</v>
      </c>
      <c r="K227" s="64" t="s">
        <v>91</v>
      </c>
      <c r="L227" s="34">
        <v>19500</v>
      </c>
      <c r="M227" s="35">
        <f>+N227*H227</f>
        <v>2695</v>
      </c>
      <c r="N227" s="46">
        <f>+M227/H227</f>
        <v>10</v>
      </c>
      <c r="O227" s="37">
        <f>+N227</f>
        <v>10</v>
      </c>
      <c r="P227" s="38">
        <v>0.25</v>
      </c>
      <c r="Q227" s="5">
        <f>(F227+F227*P227)/2</f>
        <v>40625</v>
      </c>
      <c r="R227" s="39">
        <v>0.003</v>
      </c>
      <c r="S227" s="40">
        <v>0.009</v>
      </c>
      <c r="T227" s="40">
        <v>0.012</v>
      </c>
      <c r="U227" s="41">
        <v>2</v>
      </c>
      <c r="V227" s="9">
        <v>1</v>
      </c>
      <c r="W227" s="42">
        <v>150</v>
      </c>
      <c r="X227" s="9">
        <v>1.1</v>
      </c>
      <c r="Y227" s="61" t="s">
        <v>92</v>
      </c>
      <c r="Z227" s="43">
        <f>F227*(1-$P227)/N227/$H227*$Y228</f>
        <v>1.1203805846662989</v>
      </c>
      <c r="AA227" s="43">
        <f>+Q227*$AA$15/$H227*Y228</f>
        <v>0.1307110682110682</v>
      </c>
      <c r="AB227" s="43">
        <f>+Q227*R227/$H227*Y228</f>
        <v>0.02800951461665747</v>
      </c>
      <c r="AC227" s="43">
        <f>+Q227*$AC$15/$H227*Y228</f>
        <v>0.7469203897775325</v>
      </c>
      <c r="AD227" s="43">
        <f>+Q227*S227/$H227*Y228</f>
        <v>0.08402854384997241</v>
      </c>
      <c r="AE227" s="43">
        <f>+Z227+AA227+AB227+AC227+AD227</f>
        <v>2.1100501011215296</v>
      </c>
      <c r="AF227" s="43">
        <f>+F227*(T227*(H227*O227/1000)^U227)/N227/H227*Y228</f>
        <v>0.13019763513513513</v>
      </c>
      <c r="AG227" s="43">
        <f>+V227*0.06*W227*X227*H227*(1+$AG$15)/H227*Y228</f>
        <v>0.705152027027027</v>
      </c>
      <c r="AH227" s="43">
        <v>0</v>
      </c>
      <c r="AI227" s="43">
        <f>+AF227+AG227+AH227</f>
        <v>0.8353496621621621</v>
      </c>
      <c r="AK227" s="43">
        <f>+AE227+AI227</f>
        <v>2.9453997632836915</v>
      </c>
      <c r="AL227" s="11" t="str">
        <f>+$D227</f>
        <v>150-HP Wheel Tractor</v>
      </c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</row>
    <row r="228" spans="2:110" ht="12.75">
      <c r="B228" s="59"/>
      <c r="C228" s="59"/>
      <c r="D228" s="3" t="s">
        <v>81</v>
      </c>
      <c r="E228" s="21">
        <v>8400</v>
      </c>
      <c r="F228" s="21">
        <v>14000</v>
      </c>
      <c r="G228" s="63" t="s">
        <v>91</v>
      </c>
      <c r="H228" s="4">
        <v>20</v>
      </c>
      <c r="I228" s="8">
        <v>3.7</v>
      </c>
      <c r="J228" s="4">
        <v>45</v>
      </c>
      <c r="K228" s="4">
        <v>0.8</v>
      </c>
      <c r="L228" s="34">
        <v>2800</v>
      </c>
      <c r="M228" s="34">
        <v>2000</v>
      </c>
      <c r="N228" s="46">
        <f>+M228/H228</f>
        <v>100</v>
      </c>
      <c r="O228" s="37">
        <f>+N228</f>
        <v>100</v>
      </c>
      <c r="P228" s="34">
        <v>0.1385</v>
      </c>
      <c r="Q228" s="5">
        <f>(F228+F228*P228)/2</f>
        <v>7969.5</v>
      </c>
      <c r="R228" s="44">
        <v>0</v>
      </c>
      <c r="S228" s="38">
        <v>0.006</v>
      </c>
      <c r="T228" s="49">
        <v>0.3</v>
      </c>
      <c r="U228" s="50">
        <v>1.4</v>
      </c>
      <c r="V228" s="61" t="s">
        <v>92</v>
      </c>
      <c r="W228" s="61" t="s">
        <v>92</v>
      </c>
      <c r="X228" s="61" t="s">
        <v>92</v>
      </c>
      <c r="Y228" s="7">
        <f>1/(K228*I228*5280*J228/43560)</f>
        <v>0.06193693693693693</v>
      </c>
      <c r="Z228" s="60">
        <f>F228*(1-$P228)/N228/$H228*$Y228</f>
        <v>0.3735106981981981</v>
      </c>
      <c r="AA228" s="60">
        <f>+Q228*$AA$15/$H228*Y228</f>
        <v>0.34552449324324325</v>
      </c>
      <c r="AB228" s="60">
        <f>+Q228*R228/$H228*Y228</f>
        <v>0</v>
      </c>
      <c r="AC228" s="60">
        <f>+Q228*$AC$15/$H228*Y228</f>
        <v>1.9744256756756757</v>
      </c>
      <c r="AD228" s="60">
        <f>+Q228*S228/$H228*Y228</f>
        <v>0.14808192567567566</v>
      </c>
      <c r="AE228" s="60">
        <f>+Z228+AA228+AB228+AC228+AD228</f>
        <v>2.8415427927927928</v>
      </c>
      <c r="AF228" s="60">
        <f>+F228*(T228*(H228*O228/1000)^U228)/N228/H228*Y228</f>
        <v>0.3432503686807866</v>
      </c>
      <c r="AG228" s="60">
        <v>0</v>
      </c>
      <c r="AH228" s="60">
        <f>+H228*$AH$14*$AH$15/H228*Y228</f>
        <v>0.4087837837837837</v>
      </c>
      <c r="AI228" s="60">
        <f>+AF228+AG228+AH228</f>
        <v>0.7520341524645704</v>
      </c>
      <c r="AJ228" s="70"/>
      <c r="AK228" s="60">
        <f>+AE228+AI228</f>
        <v>3.593576945257363</v>
      </c>
      <c r="AL228" s="11" t="str">
        <f>+$D228</f>
        <v>Spike Tooth Harrow</v>
      </c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</row>
    <row r="229" spans="2:110" ht="12.75">
      <c r="B229" s="59"/>
      <c r="C229" s="59"/>
      <c r="D229" s="3"/>
      <c r="E229" s="21"/>
      <c r="F229" s="21"/>
      <c r="G229" s="6"/>
      <c r="H229" s="4"/>
      <c r="I229" s="8"/>
      <c r="J229" s="4"/>
      <c r="K229" s="4"/>
      <c r="L229" s="34"/>
      <c r="M229" s="34"/>
      <c r="N229" s="46"/>
      <c r="O229" s="51"/>
      <c r="P229" s="34"/>
      <c r="Q229" s="5"/>
      <c r="R229" s="44"/>
      <c r="S229" s="38"/>
      <c r="T229" s="49"/>
      <c r="U229" s="50"/>
      <c r="V229" s="9"/>
      <c r="W229" s="6"/>
      <c r="X229" s="6"/>
      <c r="Y229" s="7"/>
      <c r="Z229" s="43">
        <f aca="true" t="shared" si="48" ref="Z229:AI229">+Z227+Z228</f>
        <v>1.493891282864497</v>
      </c>
      <c r="AA229" s="43">
        <f t="shared" si="48"/>
        <v>0.47623556145431145</v>
      </c>
      <c r="AB229" s="43">
        <f t="shared" si="48"/>
        <v>0.02800951461665747</v>
      </c>
      <c r="AC229" s="43">
        <f t="shared" si="48"/>
        <v>2.7213460654532082</v>
      </c>
      <c r="AD229" s="43">
        <f t="shared" si="48"/>
        <v>0.23211046952564807</v>
      </c>
      <c r="AE229" s="43">
        <f t="shared" si="48"/>
        <v>4.951592893914322</v>
      </c>
      <c r="AF229" s="43">
        <f t="shared" si="48"/>
        <v>0.4734480038159218</v>
      </c>
      <c r="AG229" s="43">
        <f t="shared" si="48"/>
        <v>0.705152027027027</v>
      </c>
      <c r="AH229" s="43">
        <f t="shared" si="48"/>
        <v>0.4087837837837837</v>
      </c>
      <c r="AI229" s="43">
        <f t="shared" si="48"/>
        <v>1.5873838146267325</v>
      </c>
      <c r="AK229" s="43">
        <f>+AK227+AK228</f>
        <v>6.538976708541055</v>
      </c>
      <c r="AL229" s="1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</row>
    <row r="230" spans="2:110" ht="12.75">
      <c r="B230" s="59"/>
      <c r="C230" s="59"/>
      <c r="D230" s="3"/>
      <c r="E230" s="21"/>
      <c r="F230" s="21"/>
      <c r="G230" s="6"/>
      <c r="H230" s="4"/>
      <c r="I230" s="8"/>
      <c r="J230" s="4"/>
      <c r="K230" s="4"/>
      <c r="L230" s="34"/>
      <c r="M230" s="34"/>
      <c r="N230" s="46"/>
      <c r="O230" s="51"/>
      <c r="P230" s="34"/>
      <c r="Q230" s="5"/>
      <c r="R230" s="44"/>
      <c r="S230" s="38"/>
      <c r="T230" s="49"/>
      <c r="U230" s="50"/>
      <c r="V230" s="9"/>
      <c r="W230" s="6"/>
      <c r="X230" s="6"/>
      <c r="Y230" s="7"/>
      <c r="Z230" s="23"/>
      <c r="AA230" s="23"/>
      <c r="AB230" s="23"/>
      <c r="AC230" s="23"/>
      <c r="AD230" s="23"/>
      <c r="AE230" s="43"/>
      <c r="AF230" s="23"/>
      <c r="AG230" s="23"/>
      <c r="AH230" s="23"/>
      <c r="AI230" s="23"/>
      <c r="AK230" s="48"/>
      <c r="AL230" s="1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</row>
    <row r="231" spans="2:110" ht="12.75">
      <c r="B231" s="59"/>
      <c r="C231" s="59"/>
      <c r="D231" s="2" t="s">
        <v>61</v>
      </c>
      <c r="E231" s="21">
        <v>42250</v>
      </c>
      <c r="F231" s="21">
        <v>65000</v>
      </c>
      <c r="G231" s="4">
        <v>150</v>
      </c>
      <c r="H231" s="22">
        <f>+(1030*1+16*3)/4</f>
        <v>269.5</v>
      </c>
      <c r="I231" s="63" t="s">
        <v>91</v>
      </c>
      <c r="J231" s="64" t="s">
        <v>91</v>
      </c>
      <c r="K231" s="64" t="s">
        <v>91</v>
      </c>
      <c r="L231" s="34">
        <v>19500</v>
      </c>
      <c r="M231" s="35">
        <f>+N231*H231</f>
        <v>2695</v>
      </c>
      <c r="N231" s="46">
        <f>+M231/H231</f>
        <v>10</v>
      </c>
      <c r="O231" s="37">
        <f>+N231</f>
        <v>10</v>
      </c>
      <c r="P231" s="38">
        <v>0.25</v>
      </c>
      <c r="Q231" s="5">
        <f>(F231+F231*P231)/2</f>
        <v>40625</v>
      </c>
      <c r="R231" s="39">
        <v>0.003</v>
      </c>
      <c r="S231" s="40">
        <v>0.009</v>
      </c>
      <c r="T231" s="40">
        <v>0.012</v>
      </c>
      <c r="U231" s="41">
        <v>2</v>
      </c>
      <c r="V231" s="9">
        <v>1</v>
      </c>
      <c r="W231" s="42">
        <v>150</v>
      </c>
      <c r="X231" s="9">
        <v>1.1</v>
      </c>
      <c r="Y231" s="61" t="s">
        <v>92</v>
      </c>
      <c r="Z231" s="43">
        <f>F231*(1-$P231)/N231/$H231*$Y232</f>
        <v>4.306917572223695</v>
      </c>
      <c r="AA231" s="43">
        <f>+Q231*$AA$15/$H231*Y232</f>
        <v>0.5024737167594312</v>
      </c>
      <c r="AB231" s="43">
        <f>+Q231*R231/$H231*Y232</f>
        <v>0.1076729393055924</v>
      </c>
      <c r="AC231" s="43">
        <f>+Q231*$AC$15/$H231*Y232</f>
        <v>2.8712783814824636</v>
      </c>
      <c r="AD231" s="43">
        <f>+Q231*S231/$H231*Y232</f>
        <v>0.32301881791677717</v>
      </c>
      <c r="AE231" s="43">
        <f>+Z231+AA231+AB231+AC231+AD231</f>
        <v>8.11136142768796</v>
      </c>
      <c r="AF231" s="43">
        <f>+F231*(T231*(H231*O231/1000)^U231)/N231/H231*Y232</f>
        <v>0.5005000000000001</v>
      </c>
      <c r="AG231" s="43">
        <f>+V231*0.06*W231*X231*H231*(1+$AG$15)/H231*Y232</f>
        <v>2.7107142857142863</v>
      </c>
      <c r="AH231" s="43">
        <v>0</v>
      </c>
      <c r="AI231" s="43">
        <f>+AF231+AG231+AH231</f>
        <v>3.2112142857142865</v>
      </c>
      <c r="AK231" s="43">
        <f>+AE231+AI231</f>
        <v>11.322575713402246</v>
      </c>
      <c r="AL231" s="11" t="str">
        <f>+$D231</f>
        <v>150-HP Wheel Tractor</v>
      </c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</row>
    <row r="232" spans="2:110" ht="12.75">
      <c r="B232" s="59"/>
      <c r="C232" s="59"/>
      <c r="D232" s="3" t="s">
        <v>82</v>
      </c>
      <c r="E232" s="21">
        <v>27000</v>
      </c>
      <c r="F232" s="21">
        <v>45000</v>
      </c>
      <c r="G232" s="63" t="s">
        <v>91</v>
      </c>
      <c r="H232" s="4">
        <v>125</v>
      </c>
      <c r="I232" s="8">
        <v>3.3</v>
      </c>
      <c r="J232" s="4">
        <v>14</v>
      </c>
      <c r="K232" s="4">
        <v>0.75</v>
      </c>
      <c r="L232" s="34">
        <v>9000</v>
      </c>
      <c r="M232" s="34">
        <v>3000</v>
      </c>
      <c r="N232" s="46">
        <f>+M232/H232</f>
        <v>24</v>
      </c>
      <c r="O232" s="37">
        <f>+N232</f>
        <v>24</v>
      </c>
      <c r="P232" s="34">
        <v>0.1385</v>
      </c>
      <c r="Q232" s="5">
        <f>(F232+F232*P232)/2</f>
        <v>25616.25</v>
      </c>
      <c r="R232" s="49">
        <v>0.013</v>
      </c>
      <c r="S232" s="34">
        <v>0.021</v>
      </c>
      <c r="T232" s="49">
        <v>0.45</v>
      </c>
      <c r="U232" s="50">
        <v>1.6</v>
      </c>
      <c r="V232" s="61" t="s">
        <v>92</v>
      </c>
      <c r="W232" s="61" t="s">
        <v>92</v>
      </c>
      <c r="X232" s="61" t="s">
        <v>92</v>
      </c>
      <c r="Y232" s="7">
        <f>1/(K232*I232*5280*J232/43560)</f>
        <v>0.23809523809523814</v>
      </c>
      <c r="Z232" s="60">
        <f>F232*(1-$P232)/N232/$H232*$Y232</f>
        <v>3.0767857142857147</v>
      </c>
      <c r="AA232" s="60">
        <f>+Q232*$AA$15/$H232*Y232</f>
        <v>0.6831000000000002</v>
      </c>
      <c r="AB232" s="60">
        <f>+Q232*R232/$H232*Y232</f>
        <v>0.634307142857143</v>
      </c>
      <c r="AC232" s="60">
        <f>+Q232*$AC$15/$H232*Y232</f>
        <v>3.9034285714285724</v>
      </c>
      <c r="AD232" s="60">
        <f>+Q232*S232/$H232*Y232</f>
        <v>1.0246500000000003</v>
      </c>
      <c r="AE232" s="60">
        <f>+Z232+AA232+AB232+AC232+AD232</f>
        <v>9.32227142857143</v>
      </c>
      <c r="AF232" s="60">
        <f>+F232*(T232*(H232*O232/1000)^U232)/N232/H232*Y232</f>
        <v>9.320699145206717</v>
      </c>
      <c r="AG232" s="60">
        <v>0</v>
      </c>
      <c r="AH232" s="60">
        <f>+H232*$AH$14*$AH$15/H232*Y232</f>
        <v>1.5714285714285716</v>
      </c>
      <c r="AI232" s="60">
        <f>+AF232+AG232+AH232</f>
        <v>10.892127716635288</v>
      </c>
      <c r="AJ232" s="70"/>
      <c r="AK232" s="60">
        <f>+AE232+AI232</f>
        <v>20.21439914520672</v>
      </c>
      <c r="AL232" s="11" t="str">
        <f>+$D232</f>
        <v>Swather</v>
      </c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</row>
    <row r="233" spans="2:110" ht="12.75">
      <c r="B233" s="59"/>
      <c r="C233" s="59"/>
      <c r="D233" s="3"/>
      <c r="E233" s="21"/>
      <c r="F233" s="21"/>
      <c r="G233" s="6"/>
      <c r="H233" s="4"/>
      <c r="I233" s="8"/>
      <c r="J233" s="4"/>
      <c r="K233" s="4"/>
      <c r="L233" s="34"/>
      <c r="M233" s="34"/>
      <c r="N233" s="46"/>
      <c r="O233" s="51"/>
      <c r="P233" s="34"/>
      <c r="Q233" s="5"/>
      <c r="R233" s="49"/>
      <c r="S233" s="34"/>
      <c r="T233" s="49"/>
      <c r="U233" s="50"/>
      <c r="V233" s="9"/>
      <c r="W233" s="6"/>
      <c r="X233" s="6"/>
      <c r="Y233" s="7"/>
      <c r="Z233" s="43">
        <f aca="true" t="shared" si="49" ref="Z233:AI233">+Z231+Z232</f>
        <v>7.3837032865094105</v>
      </c>
      <c r="AA233" s="43">
        <f t="shared" si="49"/>
        <v>1.1855737167594314</v>
      </c>
      <c r="AB233" s="43">
        <f t="shared" si="49"/>
        <v>0.7419800821627354</v>
      </c>
      <c r="AC233" s="43">
        <f t="shared" si="49"/>
        <v>6.7747069529110355</v>
      </c>
      <c r="AD233" s="43">
        <f t="shared" si="49"/>
        <v>1.3476688179167775</v>
      </c>
      <c r="AE233" s="43">
        <f t="shared" si="49"/>
        <v>17.43363285625939</v>
      </c>
      <c r="AF233" s="43">
        <f t="shared" si="49"/>
        <v>9.821199145206718</v>
      </c>
      <c r="AG233" s="43">
        <f t="shared" si="49"/>
        <v>2.7107142857142863</v>
      </c>
      <c r="AH233" s="43">
        <f t="shared" si="49"/>
        <v>1.5714285714285716</v>
      </c>
      <c r="AI233" s="43">
        <f t="shared" si="49"/>
        <v>14.103342002349574</v>
      </c>
      <c r="AK233" s="43">
        <f>+AK231+AK232</f>
        <v>31.536974858608964</v>
      </c>
      <c r="AL233" s="1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</row>
    <row r="234" spans="2:110" ht="12.75">
      <c r="B234" s="59"/>
      <c r="C234" s="59"/>
      <c r="D234" s="3"/>
      <c r="E234" s="21"/>
      <c r="F234" s="21"/>
      <c r="G234" s="6"/>
      <c r="H234" s="4"/>
      <c r="I234" s="8"/>
      <c r="J234" s="4"/>
      <c r="K234" s="4"/>
      <c r="L234" s="34"/>
      <c r="M234" s="34"/>
      <c r="N234" s="46"/>
      <c r="O234" s="51"/>
      <c r="P234" s="34"/>
      <c r="Q234" s="5"/>
      <c r="R234" s="49"/>
      <c r="S234" s="34"/>
      <c r="T234" s="49"/>
      <c r="U234" s="50"/>
      <c r="V234" s="9"/>
      <c r="W234" s="6"/>
      <c r="X234" s="6"/>
      <c r="Y234" s="7"/>
      <c r="Z234" s="23"/>
      <c r="AA234" s="23"/>
      <c r="AB234" s="23"/>
      <c r="AC234" s="23"/>
      <c r="AD234" s="23"/>
      <c r="AE234" s="43"/>
      <c r="AF234" s="23"/>
      <c r="AG234" s="23"/>
      <c r="AH234" s="23"/>
      <c r="AI234" s="23"/>
      <c r="AK234" s="48"/>
      <c r="AL234" s="1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</row>
    <row r="235" spans="2:110" ht="12.75">
      <c r="B235" s="59"/>
      <c r="C235" s="59"/>
      <c r="D235" s="3" t="s">
        <v>83</v>
      </c>
      <c r="E235" s="21">
        <v>72000</v>
      </c>
      <c r="F235" s="21">
        <v>120000</v>
      </c>
      <c r="G235" s="6">
        <v>150</v>
      </c>
      <c r="H235" s="4">
        <v>222</v>
      </c>
      <c r="I235" s="8">
        <v>2.5</v>
      </c>
      <c r="J235" s="4">
        <v>14</v>
      </c>
      <c r="K235" s="4">
        <v>0.65</v>
      </c>
      <c r="L235" s="34">
        <v>24000</v>
      </c>
      <c r="M235" s="35">
        <f>+N235*H235</f>
        <v>2220</v>
      </c>
      <c r="N235" s="46">
        <f>+M235/H235</f>
        <v>10</v>
      </c>
      <c r="O235" s="37">
        <f>+N235</f>
        <v>10</v>
      </c>
      <c r="P235" s="34">
        <v>0.1886</v>
      </c>
      <c r="Q235" s="5">
        <f>(F235+F235*P235)/2</f>
        <v>71316</v>
      </c>
      <c r="R235" s="49">
        <v>0.005</v>
      </c>
      <c r="S235" s="34">
        <v>0.021</v>
      </c>
      <c r="T235" s="49">
        <v>0.12</v>
      </c>
      <c r="U235" s="50">
        <v>2.1</v>
      </c>
      <c r="V235" s="9">
        <v>1</v>
      </c>
      <c r="W235" s="6">
        <v>150</v>
      </c>
      <c r="X235" s="9">
        <v>1.1</v>
      </c>
      <c r="Y235" s="7">
        <f>1/(K235*I235*5280*J235/43560)</f>
        <v>0.3626373626373626</v>
      </c>
      <c r="Z235" s="43">
        <f>F235*(1-$P235)/N235/$H235*$Y235</f>
        <v>15.905078705078704</v>
      </c>
      <c r="AA235" s="43">
        <f>+Q235*$AA$15/$H235*Y235</f>
        <v>1.6309272349272348</v>
      </c>
      <c r="AB235" s="43">
        <f>+Q235*R235/$H235*Y235</f>
        <v>0.5824740124740124</v>
      </c>
      <c r="AC235" s="43">
        <f>+Q235*$AC$15/$H235*Y235</f>
        <v>9.319584199584199</v>
      </c>
      <c r="AD235" s="43">
        <f>+Q235*S235/$H235*Y235</f>
        <v>2.4463908523908526</v>
      </c>
      <c r="AE235" s="43">
        <f>+Z235+AA235+AB235+AC235+AD235</f>
        <v>29.884455004455003</v>
      </c>
      <c r="AF235" s="43">
        <f>+F235*(T235*(H235*O235/1000)^U235)/N235/H235*Y235</f>
        <v>12.555190641522138</v>
      </c>
      <c r="AG235" s="43">
        <f>+V235*0.06*W235*X235*H235*(1+$AG$15)/H235*Y235</f>
        <v>4.128626373626373</v>
      </c>
      <c r="AH235" s="43">
        <f>+H235*$AH$14*$AH$15/H235*Y235</f>
        <v>2.3934065934065933</v>
      </c>
      <c r="AI235" s="43">
        <f>+AF235+AG235+AH235</f>
        <v>19.077223608555105</v>
      </c>
      <c r="AK235" s="43">
        <f>+AE235+AI235</f>
        <v>48.96167861301011</v>
      </c>
      <c r="AL235" s="11" t="str">
        <f>+$D235</f>
        <v>Combine</v>
      </c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</row>
    <row r="236" spans="2:110" ht="12.75">
      <c r="B236" s="59"/>
      <c r="C236" s="59"/>
      <c r="D236" s="3"/>
      <c r="E236" s="21"/>
      <c r="F236" s="21"/>
      <c r="G236" s="4"/>
      <c r="H236" s="4"/>
      <c r="I236" s="8"/>
      <c r="J236" s="4"/>
      <c r="K236" s="4"/>
      <c r="L236" s="34"/>
      <c r="M236" s="34"/>
      <c r="N236" s="51"/>
      <c r="O236" s="51"/>
      <c r="P236" s="34"/>
      <c r="Q236" s="34"/>
      <c r="R236" s="49"/>
      <c r="S236" s="34"/>
      <c r="T236" s="34"/>
      <c r="U236" s="34"/>
      <c r="V236" s="34"/>
      <c r="W236" s="34"/>
      <c r="X236" s="34"/>
      <c r="Y236" s="34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K236" s="52"/>
      <c r="AL236" s="1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</row>
    <row r="237" spans="2:110" ht="12.75">
      <c r="B237" s="59"/>
      <c r="C237" s="59"/>
      <c r="D237" s="3"/>
      <c r="E237" s="21"/>
      <c r="F237" s="21"/>
      <c r="G237" s="4"/>
      <c r="H237" s="4"/>
      <c r="I237" s="8"/>
      <c r="J237" s="4"/>
      <c r="K237" s="4"/>
      <c r="L237" s="34"/>
      <c r="M237" s="34"/>
      <c r="N237" s="51"/>
      <c r="O237" s="51"/>
      <c r="P237" s="34"/>
      <c r="Q237" s="34"/>
      <c r="R237" s="49"/>
      <c r="S237" s="34"/>
      <c r="T237" s="34"/>
      <c r="U237" s="34"/>
      <c r="V237" s="34"/>
      <c r="W237" s="34"/>
      <c r="X237" s="34"/>
      <c r="Y237" s="34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K237" s="52"/>
      <c r="AL237" s="56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</row>
    <row r="238" spans="2:110" ht="12.75">
      <c r="B238" s="59"/>
      <c r="C238" s="59"/>
      <c r="D238" s="3" t="s">
        <v>84</v>
      </c>
      <c r="E238" s="21">
        <v>13800</v>
      </c>
      <c r="F238" s="21">
        <v>24000</v>
      </c>
      <c r="G238" s="4"/>
      <c r="H238" s="4">
        <v>500</v>
      </c>
      <c r="I238" s="8"/>
      <c r="J238" s="4" t="s">
        <v>85</v>
      </c>
      <c r="K238" s="4"/>
      <c r="L238" s="34">
        <v>3600</v>
      </c>
      <c r="M238" s="34">
        <v>60000</v>
      </c>
      <c r="N238" s="51"/>
      <c r="O238" s="51"/>
      <c r="P238" s="34"/>
      <c r="Q238" s="34"/>
      <c r="R238" s="49">
        <v>0.012</v>
      </c>
      <c r="S238" s="34">
        <v>0.085</v>
      </c>
      <c r="T238" s="34"/>
      <c r="U238" s="34"/>
      <c r="V238" s="34"/>
      <c r="W238" s="34"/>
      <c r="X238" s="34"/>
      <c r="Y238" s="34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K238" s="52"/>
      <c r="AL238" s="1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</row>
    <row r="239" spans="2:110" ht="12.75">
      <c r="B239" s="59"/>
      <c r="C239" s="59"/>
      <c r="D239" s="3" t="s">
        <v>86</v>
      </c>
      <c r="E239" s="21">
        <v>8625</v>
      </c>
      <c r="F239" s="21">
        <v>15000</v>
      </c>
      <c r="G239" s="4"/>
      <c r="H239" s="4">
        <v>500</v>
      </c>
      <c r="I239" s="8"/>
      <c r="J239" s="4" t="s">
        <v>87</v>
      </c>
      <c r="K239" s="4"/>
      <c r="L239" s="34">
        <v>2250</v>
      </c>
      <c r="M239" s="34">
        <v>100000</v>
      </c>
      <c r="N239" s="51"/>
      <c r="O239" s="51"/>
      <c r="P239" s="34"/>
      <c r="Q239" s="34"/>
      <c r="R239" s="49">
        <v>0.012</v>
      </c>
      <c r="S239" s="34">
        <v>0.052</v>
      </c>
      <c r="T239" s="34"/>
      <c r="U239" s="34"/>
      <c r="V239" s="34"/>
      <c r="W239" s="34"/>
      <c r="X239" s="34"/>
      <c r="Y239" s="34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K239" s="52"/>
      <c r="AL239" s="1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</row>
    <row r="240" spans="4:110" ht="12.75">
      <c r="D240" s="14"/>
      <c r="E240" s="23"/>
      <c r="F240" s="23"/>
      <c r="G240" s="23"/>
      <c r="H240" s="23"/>
      <c r="I240" s="23"/>
      <c r="J240" s="23"/>
      <c r="K240" s="23"/>
      <c r="L240" s="16"/>
      <c r="M240" s="16"/>
      <c r="N240" s="53"/>
      <c r="O240" s="53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K240" s="16"/>
      <c r="AL240" s="1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</row>
    <row r="241" spans="4:110" ht="12.75">
      <c r="D241" s="14"/>
      <c r="E241" s="23"/>
      <c r="F241" s="23"/>
      <c r="G241" s="23"/>
      <c r="H241" s="23"/>
      <c r="I241" s="23"/>
      <c r="J241" s="23"/>
      <c r="K241" s="23"/>
      <c r="L241" s="16"/>
      <c r="M241" s="16"/>
      <c r="N241" s="53"/>
      <c r="O241" s="53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K241" s="16"/>
      <c r="AL241" s="1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</row>
    <row r="242" spans="7:110" ht="12.75">
      <c r="G242" s="23"/>
      <c r="H242" s="23"/>
      <c r="I242" s="23"/>
      <c r="J242" s="23"/>
      <c r="K242" s="23"/>
      <c r="L242" s="16"/>
      <c r="M242" s="16"/>
      <c r="N242" s="53"/>
      <c r="O242" s="53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K242" s="16"/>
      <c r="AL242" s="56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</row>
    <row r="243" spans="7:110" ht="12.75">
      <c r="G243" s="23"/>
      <c r="H243" s="23"/>
      <c r="I243" s="23"/>
      <c r="J243" s="23"/>
      <c r="K243" s="23"/>
      <c r="L243" s="16"/>
      <c r="M243" s="16"/>
      <c r="N243" s="53"/>
      <c r="O243" s="53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K243" s="16"/>
      <c r="AL243" s="1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</row>
    <row r="244" spans="7:110" ht="12.75">
      <c r="G244" s="23"/>
      <c r="H244" s="23"/>
      <c r="I244" s="23"/>
      <c r="J244" s="23"/>
      <c r="K244" s="23"/>
      <c r="L244" s="16"/>
      <c r="M244" s="16"/>
      <c r="N244" s="53"/>
      <c r="O244" s="53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80" t="e">
        <f>+#REF!*#REF!</f>
        <v>#REF!</v>
      </c>
      <c r="AK244" s="16"/>
      <c r="AL244" s="1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</row>
    <row r="245" spans="7:110" ht="12.75">
      <c r="G245" s="23"/>
      <c r="H245" s="23"/>
      <c r="I245" s="23"/>
      <c r="J245" s="23"/>
      <c r="K245" s="23"/>
      <c r="L245" s="16"/>
      <c r="M245" s="16"/>
      <c r="N245" s="53"/>
      <c r="O245" s="53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80"/>
      <c r="AK245" s="16"/>
      <c r="AL245" s="1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</row>
    <row r="246" spans="35:38" ht="12.75">
      <c r="AI246" s="80">
        <f>+E131*F131</f>
        <v>0</v>
      </c>
      <c r="AL246" s="11"/>
    </row>
    <row r="247" spans="35:38" ht="12.75">
      <c r="AI247" s="80">
        <f>+E132*F132</f>
        <v>0</v>
      </c>
      <c r="AL247" s="11"/>
    </row>
    <row r="248" spans="35:38" ht="12.75">
      <c r="AI248" s="80">
        <f>+E133*F133</f>
        <v>0</v>
      </c>
      <c r="AL248" s="56"/>
    </row>
    <row r="249" spans="35:38" ht="12.75">
      <c r="AI249" s="80" t="e">
        <f>+#REF!*#REF!</f>
        <v>#REF!</v>
      </c>
      <c r="AL249" s="11"/>
    </row>
    <row r="250" ht="12.75">
      <c r="AI250" s="80" t="e">
        <f>+#REF!*#REF!</f>
        <v>#REF!</v>
      </c>
    </row>
    <row r="251" ht="12.75">
      <c r="AI251" s="80"/>
    </row>
    <row r="252" ht="12.75">
      <c r="AI252" s="80" t="e">
        <f>+#REF!*#REF!</f>
        <v>#REF!</v>
      </c>
    </row>
    <row r="253" ht="12.75">
      <c r="AI253" s="80" t="e">
        <f>+#REF!*#REF!</f>
        <v>#REF!</v>
      </c>
    </row>
    <row r="254" ht="12.75">
      <c r="AI254" s="80"/>
    </row>
    <row r="255" ht="12.75">
      <c r="AI255" s="80"/>
    </row>
    <row r="256" ht="12.75">
      <c r="AI256" s="80"/>
    </row>
    <row r="257" ht="12.75">
      <c r="AI257" s="80"/>
    </row>
    <row r="258" ht="12.75">
      <c r="AI258" s="80"/>
    </row>
    <row r="259" ht="12.75">
      <c r="AI259" s="80"/>
    </row>
    <row r="260" ht="12.75">
      <c r="AI260" s="80"/>
    </row>
    <row r="261" ht="12">
      <c r="G261" s="74"/>
    </row>
    <row r="262" ht="12">
      <c r="G262" s="74"/>
    </row>
    <row r="263" ht="12">
      <c r="G263" s="74"/>
    </row>
    <row r="264" ht="12">
      <c r="G264" s="74"/>
    </row>
    <row r="265" ht="12">
      <c r="G265" s="74"/>
    </row>
    <row r="266" ht="12">
      <c r="G266" s="74"/>
    </row>
    <row r="267" ht="12">
      <c r="G267" s="74"/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 Gordon</dc:creator>
  <cp:keywords/>
  <dc:description/>
  <cp:lastModifiedBy>USDA</cp:lastModifiedBy>
  <dcterms:created xsi:type="dcterms:W3CDTF">2001-06-01T14:48:44Z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